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Alexander\Desktop\"/>
    </mc:Choice>
  </mc:AlternateContent>
  <bookViews>
    <workbookView xWindow="0" yWindow="120" windowWidth="19215" windowHeight="11565"/>
  </bookViews>
  <sheets>
    <sheet name="Прайс ЕЦП полный " sheetId="4" r:id="rId1"/>
    <sheet name="Прайс ЕЦП кратко" sheetId="5" r:id="rId2"/>
  </sheets>
  <externalReferences>
    <externalReference r:id="rId3"/>
    <externalReference r:id="rId4"/>
  </externalReferences>
  <definedNames>
    <definedName name="H" localSheetId="1">'[1]прайс быт.'!#REF!</definedName>
    <definedName name="H" localSheetId="0">'[1]прайс быт.'!#REF!</definedName>
    <definedName name="H">'[2]прайс быт.'!#REF!</definedName>
    <definedName name="I" localSheetId="1">'[1]прайс быт.'!#REF!</definedName>
    <definedName name="I" localSheetId="0">'[1]прайс быт.'!#REF!</definedName>
    <definedName name="I">'[2]прайс быт.'!#REF!</definedName>
    <definedName name="Z_4E6B9E9D_53EB_459E_A820_FF1C521F141F_.wvu.Cols" localSheetId="1" hidden="1">'Прайс ЕЦП кратко'!$G:$H</definedName>
    <definedName name="Z_4E6B9E9D_53EB_459E_A820_FF1C521F141F_.wvu.Cols" localSheetId="0" hidden="1">'Прайс ЕЦП полный '!$D:$D,'Прайс ЕЦП полный '!$J:$J,'Прайс ЕЦП полный '!$P:$P</definedName>
    <definedName name="Z_4E6B9E9D_53EB_459E_A820_FF1C521F141F_.wvu.PrintArea" localSheetId="1" hidden="1">'Прайс ЕЦП кратко'!$A$1:$F$134</definedName>
    <definedName name="Z_4E6B9E9D_53EB_459E_A820_FF1C521F141F_.wvu.PrintArea" localSheetId="0" hidden="1">'Прайс ЕЦП полный '!$A$1:$T$145</definedName>
    <definedName name="Z_4E6B9E9D_53EB_459E_A820_FF1C521F141F_.wvu.PrintTitles" localSheetId="1" hidden="1">'Прайс ЕЦП кратко'!$1:$8</definedName>
    <definedName name="Z_4E6B9E9D_53EB_459E_A820_FF1C521F141F_.wvu.PrintTitles" localSheetId="0" hidden="1">'Прайс ЕЦП полный '!$1:$7</definedName>
    <definedName name="Z_C773D5E6_7D41_4F20_967C_631C46D00D51_.wvu.Cols" localSheetId="1" hidden="1">'Прайс ЕЦП кратко'!$G:$H</definedName>
    <definedName name="Z_C773D5E6_7D41_4F20_967C_631C46D00D51_.wvu.Cols" localSheetId="0" hidden="1">'Прайс ЕЦП полный '!$D:$D,'Прайс ЕЦП полный '!$J:$J,'Прайс ЕЦП полный '!$P:$P</definedName>
    <definedName name="Z_C773D5E6_7D41_4F20_967C_631C46D00D51_.wvu.PrintArea" localSheetId="1" hidden="1">'Прайс ЕЦП кратко'!$A$1:$F$134</definedName>
    <definedName name="Z_C773D5E6_7D41_4F20_967C_631C46D00D51_.wvu.PrintArea" localSheetId="0" hidden="1">'Прайс ЕЦП полный '!$A$1:$T$145</definedName>
    <definedName name="Z_C773D5E6_7D41_4F20_967C_631C46D00D51_.wvu.PrintTitles" localSheetId="1" hidden="1">'Прайс ЕЦП кратко'!$1:$8</definedName>
    <definedName name="Z_C773D5E6_7D41_4F20_967C_631C46D00D51_.wvu.PrintTitles" localSheetId="0" hidden="1">'Прайс ЕЦП полный '!$1:$7</definedName>
    <definedName name="_xlnm.Print_Titles" localSheetId="1">'Прайс ЕЦП кратко'!$1:$8</definedName>
    <definedName name="_xlnm.Print_Titles" localSheetId="0">'Прайс ЕЦП полный '!$1:$7</definedName>
    <definedName name="_xlnm.Print_Area" localSheetId="1">'Прайс ЕЦП кратко'!$A$1:$F$134</definedName>
    <definedName name="_xlnm.Print_Area" localSheetId="0">'Прайс ЕЦП полный '!$A$1:$T$145</definedName>
  </definedNames>
  <calcPr calcId="162913"/>
</workbook>
</file>

<file path=xl/calcChain.xml><?xml version="1.0" encoding="utf-8"?>
<calcChain xmlns="http://schemas.openxmlformats.org/spreadsheetml/2006/main">
  <c r="H124" i="5" l="1"/>
  <c r="G124" i="5"/>
  <c r="H123" i="5"/>
  <c r="G123" i="5"/>
  <c r="H119" i="5"/>
  <c r="G119" i="5"/>
  <c r="H117" i="5"/>
  <c r="G117" i="5"/>
  <c r="H109" i="5"/>
  <c r="G109" i="5"/>
  <c r="H107" i="5"/>
  <c r="G107" i="5"/>
  <c r="H106" i="5"/>
  <c r="G106" i="5"/>
  <c r="H105" i="5"/>
  <c r="G105" i="5"/>
  <c r="H104" i="5"/>
  <c r="G104" i="5"/>
  <c r="H103" i="5"/>
  <c r="G103" i="5"/>
  <c r="H101" i="5"/>
  <c r="G101" i="5"/>
  <c r="H100" i="5"/>
  <c r="G100" i="5"/>
  <c r="H97" i="5"/>
  <c r="G97" i="5"/>
  <c r="H93" i="5"/>
  <c r="G93" i="5"/>
  <c r="H90" i="5"/>
  <c r="G90" i="5"/>
  <c r="H77" i="5"/>
  <c r="G77" i="5"/>
  <c r="H76" i="5"/>
  <c r="G76" i="5"/>
  <c r="H73" i="5"/>
  <c r="G73" i="5"/>
  <c r="H71" i="5"/>
  <c r="G71" i="5"/>
  <c r="H69" i="5"/>
  <c r="G69" i="5"/>
  <c r="H68" i="5"/>
  <c r="G68" i="5"/>
  <c r="H67" i="5"/>
  <c r="G67" i="5"/>
  <c r="H66" i="5"/>
  <c r="G66" i="5"/>
  <c r="H65" i="5"/>
  <c r="G65" i="5"/>
  <c r="H64" i="5"/>
  <c r="G64" i="5"/>
  <c r="H63" i="5"/>
  <c r="G63" i="5"/>
  <c r="H62" i="5"/>
  <c r="G62" i="5"/>
  <c r="H60" i="5"/>
  <c r="G60" i="5"/>
  <c r="H59" i="5"/>
  <c r="G59" i="5"/>
  <c r="H57" i="5"/>
  <c r="G57" i="5"/>
  <c r="H53" i="5"/>
  <c r="G53" i="5"/>
  <c r="H51" i="5"/>
  <c r="G51" i="5"/>
  <c r="H50" i="5"/>
  <c r="G50" i="5"/>
  <c r="H49" i="5"/>
  <c r="G49" i="5"/>
  <c r="H48" i="5"/>
  <c r="G48" i="5"/>
  <c r="H47" i="5"/>
  <c r="G47" i="5"/>
  <c r="H45" i="5"/>
  <c r="G45" i="5"/>
  <c r="H44" i="5"/>
  <c r="G44" i="5"/>
  <c r="H43" i="5"/>
  <c r="G43" i="5"/>
  <c r="H42" i="5"/>
  <c r="G42" i="5"/>
  <c r="H41" i="5"/>
  <c r="G41" i="5"/>
  <c r="H40" i="5"/>
  <c r="G40" i="5"/>
  <c r="H37" i="5"/>
  <c r="G37" i="5"/>
  <c r="H35" i="5"/>
  <c r="G35" i="5"/>
  <c r="H34" i="5"/>
  <c r="G34" i="5"/>
  <c r="H33" i="5"/>
  <c r="G33" i="5"/>
  <c r="H32" i="5"/>
  <c r="G32" i="5"/>
  <c r="H30" i="5"/>
  <c r="G30" i="5"/>
  <c r="H29" i="5"/>
  <c r="G29" i="5"/>
  <c r="H28" i="5"/>
  <c r="G28" i="5"/>
  <c r="H27" i="5"/>
  <c r="G27" i="5"/>
  <c r="H26" i="5"/>
  <c r="G26" i="5"/>
  <c r="H25" i="5"/>
  <c r="G25" i="5"/>
  <c r="H24" i="5"/>
  <c r="G24" i="5"/>
  <c r="H23" i="5"/>
  <c r="G23" i="5"/>
  <c r="H22" i="5"/>
  <c r="G22" i="5"/>
  <c r="H21" i="5"/>
  <c r="G21" i="5"/>
  <c r="H20" i="5"/>
  <c r="G20" i="5"/>
  <c r="H19" i="5"/>
  <c r="G19" i="5"/>
  <c r="H18" i="5"/>
  <c r="G18" i="5"/>
  <c r="H17" i="5"/>
  <c r="G17" i="5"/>
  <c r="H16" i="5"/>
  <c r="G16" i="5"/>
  <c r="H15" i="5"/>
  <c r="G15" i="5"/>
  <c r="H14" i="5"/>
  <c r="G14" i="5"/>
  <c r="H13" i="5"/>
  <c r="G13" i="5"/>
  <c r="H12" i="5"/>
  <c r="G12" i="5"/>
  <c r="H11" i="5"/>
  <c r="G11" i="5"/>
  <c r="H10" i="5"/>
  <c r="G10" i="5"/>
  <c r="S136" i="4"/>
  <c r="K136" i="4" s="1"/>
  <c r="M136" i="4"/>
  <c r="S135" i="4"/>
  <c r="M135" i="4"/>
  <c r="K135" i="4"/>
  <c r="S134" i="4"/>
  <c r="M134" i="4"/>
  <c r="K134" i="4"/>
  <c r="S133" i="4"/>
  <c r="K133" i="4" s="1"/>
  <c r="M133" i="4"/>
  <c r="S132" i="4"/>
  <c r="K132" i="4" s="1"/>
  <c r="M132" i="4"/>
  <c r="S131" i="4"/>
  <c r="M131" i="4"/>
  <c r="K131" i="4"/>
  <c r="S130" i="4"/>
  <c r="K130" i="4" s="1"/>
  <c r="M130" i="4"/>
  <c r="S129" i="4"/>
  <c r="K129" i="4" s="1"/>
  <c r="M129" i="4"/>
  <c r="S128" i="4"/>
  <c r="K128" i="4" s="1"/>
  <c r="M128" i="4"/>
  <c r="S127" i="4"/>
  <c r="K127" i="4" s="1"/>
  <c r="M127" i="4"/>
  <c r="S126" i="4"/>
  <c r="M126" i="4"/>
  <c r="K126" i="4"/>
  <c r="S125" i="4"/>
  <c r="K125" i="4" s="1"/>
  <c r="M125" i="4"/>
  <c r="S124" i="4"/>
  <c r="K124" i="4" s="1"/>
  <c r="M124" i="4"/>
  <c r="S123" i="4"/>
  <c r="M123" i="4"/>
  <c r="K123" i="4"/>
  <c r="S122" i="4"/>
  <c r="K122" i="4" s="1"/>
  <c r="M122" i="4"/>
  <c r="S121" i="4"/>
  <c r="K121" i="4" s="1"/>
  <c r="M121" i="4"/>
  <c r="S119" i="4"/>
  <c r="K119" i="4" s="1"/>
  <c r="M119" i="4"/>
  <c r="S118" i="4"/>
  <c r="K118" i="4" s="1"/>
  <c r="M118" i="4"/>
  <c r="S116" i="4"/>
  <c r="M116" i="4"/>
  <c r="K116" i="4"/>
  <c r="S115" i="4"/>
  <c r="K115" i="4" s="1"/>
  <c r="S114" i="4"/>
  <c r="M114" i="4"/>
  <c r="K114" i="4"/>
  <c r="S113" i="4"/>
  <c r="M113" i="4"/>
  <c r="K113" i="4"/>
  <c r="S112" i="4"/>
  <c r="K112" i="4" s="1"/>
  <c r="M112" i="4"/>
  <c r="S111" i="4"/>
  <c r="K111" i="4" s="1"/>
  <c r="M111" i="4"/>
  <c r="S110" i="4"/>
  <c r="K110" i="4" s="1"/>
  <c r="M110" i="4"/>
  <c r="S109" i="4"/>
  <c r="K109" i="4" s="1"/>
  <c r="M109" i="4"/>
  <c r="S108" i="4"/>
  <c r="K108" i="4" s="1"/>
  <c r="M108" i="4"/>
  <c r="S107" i="4"/>
  <c r="K107" i="4" s="1"/>
  <c r="M107" i="4"/>
  <c r="S106" i="4"/>
  <c r="M106" i="4"/>
  <c r="K106" i="4"/>
  <c r="S105" i="4"/>
  <c r="M105" i="4"/>
  <c r="K105" i="4"/>
  <c r="S104" i="4"/>
  <c r="K104" i="4" s="1"/>
  <c r="M104" i="4"/>
  <c r="S100" i="4"/>
  <c r="K100" i="4" s="1"/>
  <c r="S99" i="4"/>
  <c r="S98" i="4"/>
  <c r="S97" i="4"/>
  <c r="K98" i="4" s="1"/>
  <c r="S96" i="4"/>
  <c r="S95" i="4"/>
  <c r="S94" i="4"/>
  <c r="K95" i="4" s="1"/>
  <c r="S92" i="4"/>
  <c r="K92" i="4" s="1"/>
  <c r="S89" i="4"/>
  <c r="S87" i="4"/>
  <c r="S86" i="4"/>
  <c r="K86" i="4" s="1"/>
  <c r="S85" i="4"/>
  <c r="K85" i="4" s="1"/>
  <c r="S84" i="4"/>
  <c r="K84" i="4" s="1"/>
  <c r="S83" i="4"/>
  <c r="K83" i="4" s="1"/>
  <c r="S82" i="4"/>
  <c r="K82" i="4"/>
  <c r="S81" i="4"/>
  <c r="K81" i="4" s="1"/>
  <c r="S80" i="4"/>
  <c r="K80" i="4" s="1"/>
  <c r="S79" i="4"/>
  <c r="K79" i="4" s="1"/>
  <c r="S78" i="4"/>
  <c r="K78" i="4" s="1"/>
  <c r="S77" i="4"/>
  <c r="K77" i="4" s="1"/>
  <c r="S75" i="4"/>
  <c r="K75" i="4" s="1"/>
  <c r="S74" i="4"/>
  <c r="K74" i="4" s="1"/>
  <c r="S73" i="4"/>
  <c r="K73" i="4"/>
  <c r="S72" i="4"/>
  <c r="K72" i="4" s="1"/>
  <c r="S71" i="4"/>
  <c r="K71" i="4" s="1"/>
  <c r="S70" i="4"/>
  <c r="K70" i="4" s="1"/>
  <c r="S69" i="4"/>
  <c r="K69" i="4" s="1"/>
  <c r="S68" i="4"/>
  <c r="K68" i="4" s="1"/>
  <c r="S67" i="4"/>
  <c r="K67" i="4" s="1"/>
  <c r="S66" i="4"/>
  <c r="K66" i="4" s="1"/>
  <c r="S65" i="4"/>
  <c r="K65" i="4"/>
  <c r="S64" i="4"/>
  <c r="K64" i="4" s="1"/>
  <c r="S63" i="4"/>
  <c r="K63" i="4" s="1"/>
  <c r="S60" i="4"/>
  <c r="S59" i="4"/>
  <c r="S57" i="4"/>
  <c r="K57" i="4" s="1"/>
  <c r="S55" i="4"/>
  <c r="K55" i="4" s="1"/>
  <c r="S54" i="4"/>
  <c r="K54" i="4" s="1"/>
  <c r="S53" i="4"/>
  <c r="K53" i="4" s="1"/>
  <c r="S52" i="4"/>
  <c r="K52" i="4" s="1"/>
  <c r="S49" i="4"/>
  <c r="K49" i="4" s="1"/>
  <c r="S48" i="4"/>
  <c r="K48" i="4"/>
  <c r="S47" i="4"/>
  <c r="K47" i="4" s="1"/>
  <c r="S46" i="4"/>
  <c r="K46" i="4" s="1"/>
  <c r="S45" i="4"/>
  <c r="K45" i="4" s="1"/>
  <c r="S44" i="4"/>
  <c r="K44" i="4" s="1"/>
  <c r="S43" i="4"/>
  <c r="K43" i="4" s="1"/>
  <c r="S42" i="4"/>
  <c r="K42" i="4" s="1"/>
  <c r="S41" i="4"/>
  <c r="K41" i="4" s="1"/>
  <c r="S40" i="4"/>
  <c r="M40" i="4"/>
  <c r="L40" i="4"/>
  <c r="S39" i="4"/>
  <c r="L39" i="4" s="1"/>
  <c r="S37" i="4"/>
  <c r="L37" i="4" s="1"/>
  <c r="S36" i="4"/>
  <c r="L36" i="4" s="1"/>
  <c r="S35" i="4"/>
  <c r="M35" i="4"/>
  <c r="L35" i="4"/>
  <c r="S34" i="4"/>
  <c r="L34" i="4" s="1"/>
  <c r="S33" i="4"/>
  <c r="M33" i="4" s="1"/>
  <c r="S31" i="4"/>
  <c r="N31" i="4" s="1"/>
  <c r="S30" i="4"/>
  <c r="M30" i="4"/>
  <c r="L30" i="4"/>
  <c r="K30" i="4"/>
  <c r="S29" i="4"/>
  <c r="M29" i="4"/>
  <c r="L29" i="4"/>
  <c r="K29" i="4"/>
  <c r="S28" i="4"/>
  <c r="M28" i="4"/>
  <c r="L28" i="4"/>
  <c r="K28" i="4"/>
  <c r="S27" i="4"/>
  <c r="M27" i="4"/>
  <c r="L27" i="4"/>
  <c r="K27" i="4"/>
  <c r="S26" i="4"/>
  <c r="M26" i="4"/>
  <c r="L26" i="4"/>
  <c r="K26" i="4"/>
  <c r="S25" i="4"/>
  <c r="N25" i="4"/>
  <c r="M25" i="4"/>
  <c r="L25" i="4"/>
  <c r="K25" i="4"/>
  <c r="S24" i="4"/>
  <c r="L24" i="4" s="1"/>
  <c r="S23" i="4"/>
  <c r="L23" i="4" s="1"/>
  <c r="S22" i="4"/>
  <c r="M22" i="4" s="1"/>
  <c r="S21" i="4"/>
  <c r="M21" i="4" s="1"/>
  <c r="S20" i="4"/>
  <c r="L20" i="4" s="1"/>
  <c r="K20" i="4"/>
  <c r="S19" i="4"/>
  <c r="L19" i="4" s="1"/>
  <c r="S18" i="4"/>
  <c r="M18" i="4" s="1"/>
  <c r="L18" i="4"/>
  <c r="S17" i="4"/>
  <c r="N17" i="4" s="1"/>
  <c r="L17" i="4"/>
  <c r="K17" i="4"/>
  <c r="S16" i="4"/>
  <c r="L16" i="4" s="1"/>
  <c r="M16" i="4"/>
  <c r="K16" i="4"/>
  <c r="S15" i="4"/>
  <c r="L15" i="4" s="1"/>
  <c r="S14" i="4"/>
  <c r="M14" i="4" s="1"/>
  <c r="S13" i="4"/>
  <c r="N13" i="4"/>
  <c r="M13" i="4"/>
  <c r="L13" i="4"/>
  <c r="K13" i="4"/>
  <c r="S12" i="4"/>
  <c r="L12" i="4" s="1"/>
  <c r="S11" i="4"/>
  <c r="L11" i="4" s="1"/>
  <c r="K21" i="4" l="1"/>
  <c r="N12" i="4"/>
  <c r="L14" i="4"/>
  <c r="N21" i="4"/>
  <c r="N24" i="4"/>
  <c r="O31" i="4"/>
  <c r="M36" i="4"/>
  <c r="K97" i="4"/>
  <c r="K99" i="4"/>
  <c r="K12" i="4"/>
  <c r="K15" i="4"/>
  <c r="N16" i="4"/>
  <c r="M17" i="4"/>
  <c r="M20" i="4"/>
  <c r="L21" i="4"/>
  <c r="K22" i="4"/>
  <c r="K24" i="4"/>
  <c r="M12" i="4"/>
  <c r="K14" i="4"/>
  <c r="K19" i="4"/>
  <c r="N20" i="4"/>
  <c r="L22" i="4"/>
  <c r="M24" i="4"/>
  <c r="K11" i="4"/>
  <c r="K23" i="4"/>
  <c r="N11" i="4"/>
  <c r="N15" i="4"/>
  <c r="N23" i="4"/>
  <c r="M37" i="4"/>
  <c r="K94" i="4"/>
  <c r="M11" i="4"/>
  <c r="N14" i="4"/>
  <c r="M15" i="4"/>
  <c r="N18" i="4"/>
  <c r="M19" i="4"/>
  <c r="N22" i="4"/>
  <c r="M23" i="4"/>
  <c r="L33" i="4"/>
  <c r="M34" i="4"/>
  <c r="M39" i="4"/>
  <c r="K18" i="4"/>
  <c r="N19" i="4"/>
  <c r="K96" i="4"/>
</calcChain>
</file>

<file path=xl/sharedStrings.xml><?xml version="1.0" encoding="utf-8"?>
<sst xmlns="http://schemas.openxmlformats.org/spreadsheetml/2006/main" count="693" uniqueCount="270">
  <si>
    <t>№</t>
  </si>
  <si>
    <t>Наименование продукции</t>
  </si>
  <si>
    <t>Срок службы покрытия 
внутри/снаружи</t>
  </si>
  <si>
    <t xml:space="preserve">Расход, г/м2. </t>
  </si>
  <si>
    <t>Стоимость состава для обработки 1 кв.м. с учётом НДС, руб.</t>
  </si>
  <si>
    <t>Тара</t>
  </si>
  <si>
    <t xml:space="preserve">Фасовка                                                                    </t>
  </si>
  <si>
    <t>ЕЦП опт, руб. (15%)</t>
  </si>
  <si>
    <t>ЕЦП розн., руб. (30%)</t>
  </si>
  <si>
    <t>Био-
защита</t>
  </si>
  <si>
    <t>I группа
ГОСТ Р 53292</t>
  </si>
  <si>
    <t>II группа
ГОСТ Р 53292</t>
  </si>
  <si>
    <t>Г1, РП1, В1, Д2, Т2 ФЗ-123 (КМ1, К0(15))</t>
  </si>
  <si>
    <t>Био-защита</t>
  </si>
  <si>
    <t>I группа ГОСТ Р 53292</t>
  </si>
  <si>
    <t>II группа ГОСТ Р 53292</t>
  </si>
  <si>
    <t>Г1, РП1, В1, Д2, Т2
ФЗ-123
КМ1</t>
  </si>
  <si>
    <t>Огнебиозащитные составы</t>
  </si>
  <si>
    <t>Биозащита: 
25 / 10 лет
Огнезащита: 
16 / 5 лет</t>
  </si>
  <si>
    <t>Бочка ПЭТ</t>
  </si>
  <si>
    <t>50 кг</t>
  </si>
  <si>
    <t>24 кг</t>
  </si>
  <si>
    <t>Ведро  ПЭТ</t>
  </si>
  <si>
    <t>10,5 кг</t>
  </si>
  <si>
    <t>3,3 кг</t>
  </si>
  <si>
    <t>1 кг</t>
  </si>
  <si>
    <t>Биозащита: 
20 / 7,5 лет
Огнезащита: 
16 / 5 лет</t>
  </si>
  <si>
    <t>11 кг</t>
  </si>
  <si>
    <t>3,5 кг</t>
  </si>
  <si>
    <t>1,1 кг</t>
  </si>
  <si>
    <t>Биозащита: 
20/7,5 лет
Огнезащита:
 16 /5 лет
Внутри парных:
Огнебиозащита 
6 лет</t>
  </si>
  <si>
    <t>Без ЛКМ
Биозащита:
7 лет/2 года
Огнезащита: 
5 лет /2 года
При нанесении ЛКМ  повторная обработка не требуется</t>
  </si>
  <si>
    <t>200
+
Krasula 150</t>
  </si>
  <si>
    <t>-</t>
  </si>
  <si>
    <t>46 кг</t>
  </si>
  <si>
    <t>Мешок</t>
  </si>
  <si>
    <t>25 кг</t>
  </si>
  <si>
    <t>Огнезащита:
11 лет;
Скрытые полости:
30 лет</t>
  </si>
  <si>
    <t>48 кг гот. р-р</t>
  </si>
  <si>
    <t>Огнезащитная пропитка-антисептик (биопирен) для чердачных помещений, стропильных систем и скрытых конструкций. 
Наносится без межслойной сушки за 1 прием.
Не тонирует древесину. Состав можно колеровать для придания декоративных свойств поверхности и/или контроля за равномерностью нанесения состава.</t>
  </si>
  <si>
    <t xml:space="preserve">103
   1 л. концен-трата/
3 л. воды </t>
  </si>
  <si>
    <t xml:space="preserve">69
   1 л. концен-трата/
3 л. воды </t>
  </si>
  <si>
    <t>65 кг конц.</t>
  </si>
  <si>
    <t>16 кг конц.</t>
  </si>
  <si>
    <t>5 кг конц.</t>
  </si>
  <si>
    <t>5 лет</t>
  </si>
  <si>
    <t>100-230</t>
  </si>
  <si>
    <t xml:space="preserve"> 43 кг</t>
  </si>
  <si>
    <t xml:space="preserve"> 21 кг</t>
  </si>
  <si>
    <t xml:space="preserve"> 9,5 кг</t>
  </si>
  <si>
    <t>150-350</t>
  </si>
  <si>
    <t>43 кг</t>
  </si>
  <si>
    <t>Огнезащитная пропитка-антисептик (биопирен)  для   шерстяных и полушерстяных тканей с содержанием синтетики до 60%, однотонных и с рисунком.</t>
  </si>
  <si>
    <t>21 кг</t>
  </si>
  <si>
    <t>9,5 кг</t>
  </si>
  <si>
    <t>2,5-4,5 кг/кв.м</t>
  </si>
  <si>
    <t>Огнезащитная пропитка-антисептик (биопирен) для синтетических (ПАН, ПА-100%) и полушерстяных (Шерсть-80%, ПА-20%) ковров и ковровых изделий.</t>
  </si>
  <si>
    <t>1,7 кг/кв.м</t>
  </si>
  <si>
    <t>40 кг</t>
  </si>
  <si>
    <t>ЛТСМ - 1</t>
  </si>
  <si>
    <t>Ширина 20 мм, толщина 2 мм</t>
  </si>
  <si>
    <t xml:space="preserve"> 6,6 м</t>
  </si>
  <si>
    <t>Антисептики</t>
  </si>
  <si>
    <t>Стоимость состава для обработки 1 кв.м.
 с учётм НДС, руб.</t>
  </si>
  <si>
    <t>10 / 5 лет</t>
  </si>
  <si>
    <t>Ведро ПЭТ</t>
  </si>
  <si>
    <t>3,0 кг</t>
  </si>
  <si>
    <t>0,95 кг</t>
  </si>
  <si>
    <t>18 / 8 лет</t>
  </si>
  <si>
    <t>Высокоэффективная антисептическая пропитка для здоровой и поражённой древесины, в том числе,  эксплуатируемой в жестких условиях. Уничтожает и предотвращает появление плесневых и деревоокрашивающих грибов, водорослей, защищает от  жука-древоточца. Подходит для обработки стен и потолка внутри бань и саун из любых пород древесины. Безопасен для человека и животных. Для внутренних и наружных работ.Не тонирует древесину.</t>
  </si>
  <si>
    <t>20 кг</t>
  </si>
  <si>
    <t>9,0 кг</t>
  </si>
  <si>
    <t>2,8 кг</t>
  </si>
  <si>
    <t>0,9 кг</t>
  </si>
  <si>
    <t>Высокоэффективная антисептическая пропитка для здорового и поражённого бетона, камня, кирпича, в том числе,  эксплуатируемого в жестких условиях. Уничтожает и предотвращает появление плесневых грибов и водорослей. Для наружных и внутренних работ. Не тонирует поверхность. Безопасен для человека и животных.</t>
  </si>
  <si>
    <t>100мл/10л</t>
  </si>
  <si>
    <t>Бутылка ПЭТ</t>
  </si>
  <si>
    <t>0,3 кг</t>
  </si>
  <si>
    <t>Компонент А:
200-250
Компонент Б:
150-200</t>
  </si>
  <si>
    <t>90 кг 
("А"-ПЭТ бочка 50кг, "Б" - ПЭТ бочка 40кг)</t>
  </si>
  <si>
    <t>Декор</t>
  </si>
  <si>
    <t xml:space="preserve">Расход, мл/м2. </t>
  </si>
  <si>
    <t>Стоимость состава для обработки 1 кв.м.</t>
  </si>
  <si>
    <t xml:space="preserve">Фасовка </t>
  </si>
  <si>
    <t>7/5 лет</t>
  </si>
  <si>
    <t>90-220</t>
  </si>
  <si>
    <t>Ведро жест.</t>
  </si>
  <si>
    <t>Банка жест.</t>
  </si>
  <si>
    <t>5 лет внутри парных и моечных
7 лет в комнатах отдыха</t>
  </si>
  <si>
    <t>нанесение 
по мере необходимости</t>
  </si>
  <si>
    <t>Универсальная акриловая грунтовка для деревянных, каменных, бетонных, кирпичных, оштукатуренных поверхностей, гипсокартона. Обладает антисептическими свойствами. 
Для наружных и внутренних работ.</t>
  </si>
  <si>
    <t>60-120</t>
  </si>
  <si>
    <t>15 кг</t>
  </si>
  <si>
    <t>4,5 кг</t>
  </si>
  <si>
    <t>1,0 кг</t>
  </si>
  <si>
    <t>26 кг</t>
  </si>
  <si>
    <t>22 кг</t>
  </si>
  <si>
    <t>10 кг</t>
  </si>
  <si>
    <t>3,2 кг</t>
  </si>
  <si>
    <t>1,3 кг</t>
  </si>
  <si>
    <t>5 лет снаружи, 
7 лет внутри неотапливаемых помещений, 
10 лет внутри отапливаемых помещений</t>
  </si>
  <si>
    <t>250-350</t>
  </si>
  <si>
    <t>Защитная краска для торцов древесины. 
Снижает растрескивание торцевых поверхностей, препятствует деформации древесины из-за неравномерного испарения влаги. Защищает от плесени, синевы, водорослей, повреждений жуком-древоточцем. Защищает от ветшания под действием солнечных лучей, влаги и грязи. Содержит водооталкивающий воск.</t>
  </si>
  <si>
    <t>25м</t>
  </si>
  <si>
    <t>Рулон</t>
  </si>
  <si>
    <t xml:space="preserve">2,2 г. конц./80 г. гот. р-ра </t>
  </si>
  <si>
    <t xml:space="preserve">2,6 г. конц./80 г. гот. р-ра </t>
  </si>
  <si>
    <t xml:space="preserve">3,1 г. конц./80 г. гот. р-ра </t>
  </si>
  <si>
    <t>41 кг.</t>
  </si>
  <si>
    <t>19 кг.</t>
  </si>
  <si>
    <t>Огнезащитная пропитка-антисептик (биопирен) для древесины. Для бань и саун внутри (из хвойных пород древесины) и снаружи (из любых пород древесины).Эффективно уничтожает плесеневые, деревоокрашивающие грибы и препятствует их повторному появлению, защищает от жука-древоточца. Надежно защищает от огня.Тонирует поверхность в янтарный цвет. Рекомендуется применять внутри помещений с составом "Krasula для бань и саун", снаружи - с составом для защиты и тонирования древесины "Krasula".</t>
  </si>
  <si>
    <t>Огнезащитная пропитка-антисептик (биопирен) для древесины.  Для наружных и внутренних работ, зон риска. Эффективно уничтожает плесеневые, деревоокрашивающие грибы и препятствует их повторному появлению, защищает от жука-древоточца. Надежно защищает от огня. Тонирует поверхность в янтарный цвет.</t>
  </si>
  <si>
    <t xml:space="preserve">Огнезащитная пропитка-антисептик 
(биопирен) для древесины. Обладает усиленными   антисептическими свойствами. Для наружных и внутренних работ, зон риска. Эффективно уничтожает плесеневые, деревоокрашивающие грибы и препятствует их повторному появлению, защищает от жука-древоточца, термитов. Надежно защищает от огня. Тонирует поверхность в янтарный цвет. Для жестких условий эксплуатации. </t>
  </si>
  <si>
    <t>Огнезащитная пропитка-антисептик (биопирен) для чердачных помещений, стропильных систем и скрытых конструкций. Наносится без межслойной сушки за 1 прием. Не тонирует древесину. Состав можно колеровать для придания декоративных свойств поверхности и/или контроля за равномерностью нанесения состава.</t>
  </si>
  <si>
    <t xml:space="preserve">Огнезащитная пропитка-антисептик (биопирен) для хлопчатобумажных, льняных, вискозных и шелковых тканей с содержанием синтетики до 10%, однотонных и с рисунком, для пропитки картона и бумаги. </t>
  </si>
  <si>
    <t>Огнезащитная пропитка-антисептик (биопирен) для обработки смесовых тканей из натуральных, искусственных, синтетических волокон и нитей (с содержанием синтетических материалов не более 70%), однотонных и с рисунком. Возможна обработка 100% синтетических тканей (в зависимости от вида ситнтетического волокна).</t>
  </si>
  <si>
    <t>Термоуплотнительная самоклеящаяся лента для герметизации противопожарных дверей и ворот, преград, противодымных клапанов, фланцевых соединений воздуховодов, эксплуатируемых внутри и снаружи помещений.</t>
  </si>
  <si>
    <t>Универсальный антисептик с моющим эффектом для обработки любых видов поверхностей. Удаляет поверхностные загрязнения, уничтожает и предотвращает развитие плесневых и деревоокрашивающих грибов, водорослей, мха, препятствует размножению болезнетворных микроорганизмов, вирусов, бактерий, уничтожает запах, вызванный биологическим разложением продуктов</t>
  </si>
  <si>
    <t xml:space="preserve"> - </t>
  </si>
  <si>
    <t>Для профилактики поражения здоровых поверхностей и материалов разводить 1:100.
Для лечения пораженных поверхностей и материалов использовать неразведенный состав.</t>
  </si>
  <si>
    <t>Антисептическая пропитка  для защиты древесины от плесени, жука-древоточца. Для обработки строительных материалов, свежесрубленной древесины с любой влажностью на период транспортировки, хранения, естественной сушки. Для срубов на выдержке. Не тонирует поверхность.</t>
  </si>
  <si>
    <t>Для осветления старой потемневшей древесины, для выравнивания цвета деревянных конструкций. Состав двухкомпонентный, поставляется в комплекте "Компонент "А"+"Компонент "Б" . Производится под заказ.</t>
  </si>
  <si>
    <t>Состав для защиты и тонирования древесины. 
Защищает от УФ-лучей, атмосферных осадков, плесеневых и древоокрашивающих грибов, старения, жуков-древоточцев. 
Возможно нанесение на свежеспиленную древесину с влажностью до 65%. 10 вариантов цветов. Для наружных и внутренних работ. 
Идеален для финишного покрытия после обработки Pirilax® - Prime.</t>
  </si>
  <si>
    <t>Защитный состав для древесины внутри 
бань и саун.
Водно-дисперсионный, с натуральным воском. Защищает от воды, грязи, плесеневых и древоокрашивающих грибов, жука-древоточца, препятствует потемнению древесины. Образует бесцветное дышащее водоотталкивающее покрытие. 
Рекомендуется использовать как финишное покрытие внутри бань и саун после обработки Pirilax® - Terma.</t>
  </si>
  <si>
    <t>2,9 кг</t>
  </si>
  <si>
    <t>Ведро пэт.</t>
  </si>
  <si>
    <t>70-250</t>
  </si>
  <si>
    <t>ведро ПЭТ</t>
  </si>
  <si>
    <t>7 лет внутри помещений с повышенной влажностью
10 лет внутри неотапливаемых помещений
20 лет внутри отапливаемых помещений</t>
  </si>
  <si>
    <t>Цена за кг. с НДС, руб.</t>
  </si>
  <si>
    <t>11л / 9,5кг</t>
  </si>
  <si>
    <t>0,95л / 0,85кг</t>
  </si>
  <si>
    <t>3,3л / 2,9кг</t>
  </si>
  <si>
    <t>Кол-во шт. в упаковке</t>
  </si>
  <si>
    <t>60-180</t>
  </si>
  <si>
    <t>Высокоэффективная антисептическая пропитка для наружных и внутренних работ. Подходит для обработки здоровой и пораженной древесины, бетона, камня, кирпича. Не тонирует поверхность.</t>
  </si>
  <si>
    <t>Водно-дисперсионная акриловая пожаробезопасная  краска для отделки и защиты деревянных, бетонных, каменных, кирпичных поверхностей внутри зданий и сооружений, для поверхностей, окрашенных красками ВД или красками на органической основе. 
Класс пожарной опасности покрытия по негорючему основанию КМ1 (показатели Г1, РП1, В1, Д1, Т1).</t>
  </si>
  <si>
    <t>6 лет внутри неотапливаемых / 10 внутри отапливаемых помещении</t>
  </si>
  <si>
    <t>Водно-дисперсионная акриловая краска для окрашивания всех типов обоев под покраску (структурных, флизелиновых, виниловых, текстурированных и стеклообоев) внутри жилых и нежилых помещений.
Подчеркивает рельефный рисунок обоев, колеруется в пастельные тона.</t>
  </si>
  <si>
    <t>Водно-дисперсионная акриловая краска для окраски стен и потолков в детских комнатах. Подходит для обработки помещений в детских, дошкольных, школьных, лечебно-профилактических учреждениях, домах ребенка. Может быть нанесена на деревянные, бетонные, каменные, кирпичные поверхности. 
Класс пожарной опасности покрытия по негорючему основанию КМ1.</t>
  </si>
  <si>
    <t>Водно-дисперсионная акриловая краска для окрашивания потолков из бетона, камня, древесины, ДВП, ДСП и др. материалов внутри жилых и нежилых помещений. 
Обладает хорошей укрывистостью, не капает с инструмента при нанесении.</t>
  </si>
  <si>
    <t>Огнезащитная пропитка-антисептик (биопирен) для наружных и внутренних работ. Для предварительной обработки конструкций перед нанесением ЛКМ. Идеально совместим с составом для защиты и тонирования  древесины "Krasula". Не тонирует поверхность.</t>
  </si>
  <si>
    <t>Огнезащитное покрытие предназначено для нанесения в качестве защитного слоя кровли, состоящей из основного водоизоляционного ковра из битумного кровельного материала, уложенного на негорючее основание. Производится под заказ.</t>
  </si>
  <si>
    <t>Водно-дисперсионная акриловая краска для окрашивания потолков из бетона, 
камня, древесины, ДВП, ДСП и др. материалов внутри жилых и нежилых помещений. 
Обладает хорошей укрывистостью, не капает с инструмента при нанесении.</t>
  </si>
  <si>
    <t>Водно-дисперсионная акриловая краска для окрашивания всех типов обоев 
под покраску (структурных, флизелиновых, виниловых, текстурированных и стеклообоев) внутри жилых и нежилых помещений.
Подчеркивает рельефный рисунок обоев, колеруется в пастельные тона.</t>
  </si>
  <si>
    <t>5,5 кг</t>
  </si>
  <si>
    <t>Канистра ПЭТ</t>
  </si>
  <si>
    <t>9 кг</t>
  </si>
  <si>
    <t xml:space="preserve">7 лет – внутри
5 лет– снаружи под навесом
1 год – срубы, стройматериалы
</t>
  </si>
  <si>
    <t xml:space="preserve">12 лет – внутри
3 года – снаружи под навесом
</t>
  </si>
  <si>
    <t>0,75 кг</t>
  </si>
  <si>
    <t>20 / 10 лет</t>
  </si>
  <si>
    <t>40-70</t>
  </si>
  <si>
    <t>0,8 кг</t>
  </si>
  <si>
    <t>2,6 кг</t>
  </si>
  <si>
    <t>Огнезащитная пропитка-антисептик для защиты чердаков, стропил, обрешеток, балок и других конструкций из древесины и материалов на ее основе внутри отапливаемых и неотапливаемых помещений.
Подходит для обработки материалов под навесом.</t>
  </si>
  <si>
    <t>Высокоэффективная антисептическая пропитка для обработки конструкций из древесины и материалов на ее основе, а также бетона, камня, кирпича внутри строений и снаружи под навесом, в т.ч. перед нанесением ЛКМ, наклеиванием обоев и др. Подходит для обработки срубов, стройматериалов на период транспортировки и хранения. Не тонирует древесину.</t>
  </si>
  <si>
    <t>80-150</t>
  </si>
  <si>
    <t>3-4 месяца
(1:35)</t>
  </si>
  <si>
    <t>6 месяцев
(1:30)</t>
  </si>
  <si>
    <t>1-1,5 года
(1:25)</t>
  </si>
  <si>
    <t>90 кг 
("А"- бочка 50кг, "Б" -  бочка 40кг)</t>
  </si>
  <si>
    <t>Высокоэффективная антисептическая пропитка для наружных и внутренних работ. Подходит для обработки древесины, бетона, камня, кирпича. Не тонирует поверхность.</t>
  </si>
  <si>
    <t>5 / 2 лет</t>
  </si>
  <si>
    <t>12 лет – внутри
3 года – снаружи под навесом</t>
  </si>
  <si>
    <r>
      <t>Высокоэффективный антисептик для обработки древесины в условиях пониженной температуры (до -10</t>
    </r>
    <r>
      <rPr>
        <vertAlign val="superscript"/>
        <sz val="13"/>
        <rFont val="Arial Cyr"/>
        <charset val="204"/>
      </rPr>
      <t>0</t>
    </r>
    <r>
      <rPr>
        <sz val="13"/>
        <rFont val="Arial Cyr"/>
        <charset val="204"/>
      </rPr>
      <t>С). Не тонирует поверхность.
Производится под заказ.</t>
    </r>
  </si>
  <si>
    <t>Высокоэффективная антисептическая пропитка для древесины. Для профилактики поражений плесневыми, деревоокрашивающими грибами, водорослями и жуком-древоточцем. Для наружных и внутренних работ. Не тонирует древесину.</t>
  </si>
  <si>
    <t>Высокоэффективная антисептическая пропитка для бетона, камня, кирпича. Для профилактики поражений плесневыми грибами и водорослями. Для наружных и внутренних работ. Не тонирует поверхность.</t>
  </si>
  <si>
    <t>7 лет внутри помещений
3 года снаружи под навесом
1 год снаружи</t>
  </si>
  <si>
    <t>1 год - снаружи
При нанесении ЛКМ срок службы неограничен</t>
  </si>
  <si>
    <t>Банка
жест.</t>
  </si>
  <si>
    <t>Ведро
жест.</t>
  </si>
  <si>
    <t>0,25 кг</t>
  </si>
  <si>
    <t>60-80</t>
  </si>
  <si>
    <t>бутылка ПЭТ</t>
  </si>
  <si>
    <t>Обновлять по мере необходимости</t>
  </si>
  <si>
    <t>Бутылка
ПЭТ</t>
  </si>
  <si>
    <t>Защитное покрытие для обработки деревянных поверхностей в банях и саунах: полки, опоры для спины, скамейки, подголовники.</t>
  </si>
  <si>
    <t>Площать покрытия содержимым одной банки, кв.м</t>
  </si>
  <si>
    <t>15,5 кг</t>
  </si>
  <si>
    <t xml:space="preserve">25 лет -внутри отапливаемых жилых и не жилых помещений
10 лет - внутри не отапливаемых жилых и не жилых помещений
3 года - снаружи (в условиях исключающих попадание атмосферных осадков)
</t>
  </si>
  <si>
    <t>К0 (45)</t>
  </si>
  <si>
    <t>Г1, РП1, В1, Д2, Т2
ФЗ-123
 (КМ1, К0(15))</t>
  </si>
  <si>
    <t>Бутылка ПЭТ с пульвери-затором</t>
  </si>
  <si>
    <t>Пирилакс® -К45 (двухкомпонентный)</t>
  </si>
  <si>
    <t>KRASULA® для огнезащитных покрытий</t>
  </si>
  <si>
    <t>9 кг.</t>
  </si>
  <si>
    <t>2,8 кг.</t>
  </si>
  <si>
    <t>10 лет внутри неотапливаемых / 10 внутри отапливаемых помещении/ 
5 лет внутри помещений с повышенной влажностью</t>
  </si>
  <si>
    <t>Невымываемый высокоэффективный антисептик для наружных и внутренних работ на алкидной основе.
Подходит для любых материалов (древесины, кирпича, камня, бетона, а также различных видов тканей, джута, пакли, поролона и др.).
Может быть использован для обработки садовой мебели, заборов, тротуарной плитки, игровых площадок, качель (в т.ч. мягких сидений) и др.
Не тонирует поверхность. 
Производится под заказ. Минимальная партия 50 кг.</t>
  </si>
  <si>
    <t>Состав разработан для ухода и защиты наружных и внутренних поверхностей из древесины тика, в т.ч. элементов морских судов выше ватерлинии, настилов палуб, а также террас, деревянных конструкций бассейнов, садовой и домашней мебели, других элементов интерьера.
Производится под заказ. Минимальная партия 50 кг.</t>
  </si>
  <si>
    <t>15 кг.</t>
  </si>
  <si>
    <t>Огнезащитный состав применяется в комплексе с защитно-декоративным составом "Krasula®" для огнезащитных покрытий. Огнезащитный комплекс предназначен для обработки древесины и материалов на ее основе с целью снижения горючести. Огнезащитный комплекс применяется для обработки наружных (в условиях исключающих попадание атмосферных осадков), внутренних и скрытых деревянных конструкций жилых и не жилых, проивзодственных, административных, общеобразовательных, детских дошкольных и других типов зданий.
Производится под заказ. Минимальный заказ 10 комплектов.</t>
  </si>
  <si>
    <t>Огнезащитный состав применяется в комплексе с защитно-декоративным составом "Krasula®" для огнезащитных покрытий. Огнезащитный комплекс предназначен для обработки древесины и материалов на ее основе с целью снижения горючести. Огнезащитный комплекс применяется для обработки наружных (в условиях исключающих попадание атмосферных осадков), внутренних и скрытых деревянных конструкций жилых и не жилых, проивзодственных, административных, общеобразовательных, детских дошкольных и других типов зданий.
Производится под заказ. Минимальная партия 10 комплектов.</t>
  </si>
  <si>
    <t>Нортовская®  краска негорючая</t>
  </si>
  <si>
    <t xml:space="preserve">Защитно-декоративное покрытие для отделки и защиты поверхностей из бетонных, кирпичных, гипсовых, оштукатуренных, материалов.
При нанесении на негорючее основание (бетон, кирпич и др.) образует пожаробезопасное покрытие (характеризуется классом пожарной опасности строительных материалов КМ0 (негорючие).
Применяется для внутренних поверхностей жилых, производственных, административных, общеобразовательных, детских дошкольных и других типов зданий.
Производится под заказ. Минимальная партия 100 кг.
</t>
  </si>
  <si>
    <t>KRASULA® для интерьеров / KRASULA® aqua</t>
  </si>
  <si>
    <t xml:space="preserve">Огнезащитная пропитка-антисептик (биопирен) для древесины. Обладает усиленными   антисептическими свойствами. Для наружных и внутренних работ, зон риска. Эффективно уничтожает плесеневые, деревоокрашивающие грибы и препятствует их повторному появлению, защищает от жука-древоточца, термитов. Надежно защищает от огня. Тонирует поверхность в янтарный цвет. Для жестких условий эксплуатации. </t>
  </si>
  <si>
    <t>Защитно-декоративный состав на водной основе для внутренних работ и снаружи под навесом. 
Для обработки древесины и материалов на ее основе, а так же обоев под покраску с целью повышения водо- и грязезащитных, антисептических свойств древесины. Образует полуглянцевое шелковистое покрытие. 14 вариантов цветов.</t>
  </si>
  <si>
    <t>60,96-85,35</t>
  </si>
  <si>
    <t>3,71-5,2</t>
  </si>
  <si>
    <t xml:space="preserve">Состав разработан для ухода и защиты наружных и внутренних поверхностей из древесины тика. Подходит для обработки элементов морских судов выше ватерлинии, настилов палуб, а также террас, деревянных конструкций бассейнов, садовой и домашней мебели, других элементов интерьера.
Производится под заказ. </t>
  </si>
  <si>
    <t>НОРТЕКС®- К для кабеля</t>
  </si>
  <si>
    <t>Огнезащитное кабельное покрытие предназначено для нанесения на силовые, контрольные кабели, провода, шнуры и кабели связи с оболочками из ПВХ, полиэтилена и резины. 
Для внутренних и наружных условий эксплуатации. 
Производится под заказ.</t>
  </si>
  <si>
    <t>1,9 кг/кв.м</t>
  </si>
  <si>
    <t>не менее 10 лет - в условиях отапливаемого/не отапливаемого помещения
не менее 1 года - в условиях открытой атмосферы</t>
  </si>
  <si>
    <r>
      <t>Высокоэффективный антисептик для обработки древесины в условиях пониженной температуры (до -10</t>
    </r>
    <r>
      <rPr>
        <vertAlign val="superscript"/>
        <sz val="13"/>
        <rFont val="Arial Cyr"/>
        <charset val="204"/>
      </rPr>
      <t>0</t>
    </r>
    <r>
      <rPr>
        <sz val="13"/>
        <rFont val="Arial Cyr"/>
        <charset val="204"/>
      </rPr>
      <t>С). Не тонирует поверхность. Производится под заказ.</t>
    </r>
  </si>
  <si>
    <r>
      <t>Невымываемый высокоэффективный антисептик для наружных и внутренних работ на алкидной основе.
Подходит для любых материалов (древесины, кирпича, камня, бетона, а также различных видов тканей, джута, пакли, поролона и др.).
Может быть использован для обработки садовой мебели, заборов, тротуарной плитки, игровых площадок, качелей (в т.ч. мягких сидений) и др.
Возможна обработка  в условиях пониженной температуры (до -20</t>
    </r>
    <r>
      <rPr>
        <vertAlign val="superscript"/>
        <sz val="13"/>
        <rFont val="Arial Cyr"/>
        <charset val="204"/>
      </rPr>
      <t>0</t>
    </r>
    <r>
      <rPr>
        <sz val="13"/>
        <rFont val="Arial Cyr"/>
        <charset val="204"/>
      </rPr>
      <t xml:space="preserve">С). Не тонирует поверхность. Производится под заказ. </t>
    </r>
  </si>
  <si>
    <t>Защитно-декоративный состав "Krasula" для огнезащитных покрытий применяется для обработки материалов ранее обработанных огнезащитным составом для древесины "Пирилакс®" -К45 или огнезащитным составом для стальных конструкций «Metalax ®»  с целью повышения защитных свойств огнезащитного покрытия (стойкость покрытия к воздействию переменной влажности и температуры, солнечного излучения, ветра, влаги, моющих средств). Состав предназначен для обработки наружных (в условиях исключающих попадания атмосферных осадков), внутренних и скрытых деревянных конструкций жилых и не жилых, производственных, административных, общеобразовательных, детских дошкольных и других типов зданий. Производится под заказ.</t>
  </si>
  <si>
    <t>ЕЦП прайс. Краткий.</t>
  </si>
  <si>
    <t xml:space="preserve">Огнебиозащитная пропитка (биопирен) для чердачных помещений и стропильных систем. Сухой концентрат. Растворяется в холодной воде за 3 минуты.
</t>
  </si>
  <si>
    <t>Огнезащитная пропитка-антисептик (биопирен) для чердачных помещений и стропильных систем. Сухой концентрат. Растворяется в холодной воде за 3 минуты.</t>
  </si>
  <si>
    <t>Защитно-декоративный состав на водной основе для внутренних работ и снаружи под навесом. 
Для обработки древесины и материалов на ее основе, а так же обоев под покраску с целью повышения водо- и грязезащитных, антисептических свойств древесины. 
Образует полуглянцевое шелковистое покрытие. 14 вариантов цветов.</t>
  </si>
  <si>
    <t>Цена расфасованной продукции (руб.), в т.ч. тара и НДС 20%</t>
  </si>
  <si>
    <r>
      <rPr>
        <sz val="16"/>
        <rFont val="Arial Cyr"/>
        <charset val="204"/>
      </rPr>
      <t xml:space="preserve">Действует с 01.01.2019 г. </t>
    </r>
    <r>
      <rPr>
        <sz val="11"/>
        <rFont val="Arial Cyr"/>
        <charset val="204"/>
      </rPr>
      <t xml:space="preserve"> </t>
    </r>
    <r>
      <rPr>
        <b/>
        <sz val="18"/>
        <rFont val="Arial Cyr"/>
        <charset val="204"/>
      </rPr>
      <t>Огнебиозащитные средства и лакокрасочные материалы.</t>
    </r>
  </si>
  <si>
    <t xml:space="preserve">ООО "Свободная Энергия"                        </t>
  </si>
  <si>
    <t xml:space="preserve">http://pirilax74.ru/ </t>
  </si>
  <si>
    <t xml:space="preserve">8 (351) 751-11-56 </t>
  </si>
  <si>
    <t>Pirilax74@mail.ru</t>
  </si>
  <si>
    <r>
      <rPr>
        <sz val="16"/>
        <rFont val="Arial Cyr"/>
        <charset val="204"/>
      </rPr>
      <t xml:space="preserve">Действует с 01.01.2019 г. </t>
    </r>
    <r>
      <rPr>
        <sz val="11"/>
        <rFont val="Arial Cyr"/>
        <charset val="204"/>
      </rPr>
      <t xml:space="preserve">             </t>
    </r>
  </si>
  <si>
    <r>
      <t>Pirilax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 Lux (Пирилакс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 xml:space="preserve"> - Люкс) для древесины</t>
    </r>
  </si>
  <si>
    <r>
      <t>Pirilax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 Classic (Пирилакс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) для древесины</t>
    </r>
  </si>
  <si>
    <r>
      <t>Pirilax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 xml:space="preserve"> - Terma (Пирилакс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 xml:space="preserve"> - Терма) для древесины</t>
    </r>
  </si>
  <si>
    <r>
      <t>Pirilax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 xml:space="preserve"> - Prime (Пирилакс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 xml:space="preserve"> - Prime) для древесины</t>
    </r>
  </si>
  <si>
    <r>
      <t>ОЗОН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-007 для древесины</t>
    </r>
  </si>
  <si>
    <r>
      <t>МИГ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- 09 для древесины</t>
    </r>
  </si>
  <si>
    <r>
      <t>Огнебиозащита для древесины МИГ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-09 (готовый раствор)</t>
    </r>
  </si>
  <si>
    <r>
      <t>НОРТЕКС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 Х</t>
    </r>
  </si>
  <si>
    <r>
      <t>НОРТЕКС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 С</t>
    </r>
  </si>
  <si>
    <r>
      <t>НОРТЕКС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 Ш</t>
    </r>
  </si>
  <si>
    <r>
      <t>НОРТЕКС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 КП</t>
    </r>
  </si>
  <si>
    <r>
      <t>НОРТЕКС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 К для кровли</t>
    </r>
  </si>
  <si>
    <r>
      <t>Nortex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-Lux (НОРТЕКС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 xml:space="preserve">-ЛЮКС) для древесины </t>
    </r>
  </si>
  <si>
    <t>Nortex®-Lux (НОРТЕКС®-ЛЮКС) для бетона</t>
  </si>
  <si>
    <r>
      <t>НОРТЕКС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-ДОКТОР (зимний)</t>
    </r>
  </si>
  <si>
    <r>
      <t>Nortex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-Doctor (НОРТЕКС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-ДОКТОР)</t>
    </r>
  </si>
  <si>
    <r>
      <t>Nortex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-Doctor (НОРТЕКС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-ДОКТОР) для древесины</t>
    </r>
  </si>
  <si>
    <r>
      <t>Nortex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-Doctor (НОРТЕКС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-ДОКТОР) для бетона</t>
    </r>
  </si>
  <si>
    <r>
      <t>Антисептик для древесины НОРТ</t>
    </r>
    <r>
      <rPr>
        <vertAlign val="superscript"/>
        <sz val="10"/>
        <rFont val="Arial Cyr"/>
        <charset val="204"/>
      </rPr>
      <t>®</t>
    </r>
  </si>
  <si>
    <r>
      <t>Nortex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-Eco</t>
    </r>
  </si>
  <si>
    <r>
      <t>Nortex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-Alfa</t>
    </r>
  </si>
  <si>
    <r>
      <t>НОРТЕКС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-ТРАНЗИТ концентрат для древесины.</t>
    </r>
  </si>
  <si>
    <t xml:space="preserve">НОРТЕКС®-ОТБЕЛИВАТЕЛЬ для древесины. </t>
  </si>
  <si>
    <r>
      <t>KRASULA</t>
    </r>
    <r>
      <rPr>
        <vertAlign val="superscript"/>
        <sz val="10"/>
        <rFont val="Arial Cyr"/>
        <charset val="204"/>
      </rPr>
      <t>®</t>
    </r>
  </si>
  <si>
    <r>
      <t>KRASULA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 xml:space="preserve"> для бань и саун</t>
    </r>
  </si>
  <si>
    <r>
      <t>KRASULA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 xml:space="preserve"> масло для полков</t>
    </r>
  </si>
  <si>
    <r>
      <t>KRASULA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 xml:space="preserve"> защитная краска для торцов (белая)</t>
    </r>
  </si>
  <si>
    <r>
      <t>KRASULA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 xml:space="preserve"> для древесины тика</t>
    </r>
  </si>
  <si>
    <r>
      <t xml:space="preserve"> Нортовская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 xml:space="preserve"> грунтовка-антисептик</t>
    </r>
  </si>
  <si>
    <r>
      <t>Краска водно-дисперсионная интерьерная "НОРТ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" (белоснежная)
Нортовская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 xml:space="preserve"> краска интерьерная</t>
    </r>
  </si>
  <si>
    <r>
      <t>Краска водно-дисперсионная для потолков "НОРТ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" (белоснежная)</t>
    </r>
  </si>
  <si>
    <r>
      <t>Краска водно-дисперсионная для обоев "НОРТ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" (белоснежная)</t>
    </r>
  </si>
  <si>
    <r>
      <t>Краска водно-дисперсионная для детских комнат "НОРТ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" (белоснежная)</t>
    </r>
  </si>
  <si>
    <r>
      <t>Pirilax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 Lux (Пирилакс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 xml:space="preserve"> - Люкс) 
для древесины </t>
    </r>
  </si>
  <si>
    <r>
      <t>Pirilax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 Classic (Пирилакс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)    для древесины</t>
    </r>
  </si>
  <si>
    <r>
      <t>Pirilax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 xml:space="preserve"> - Terma (Пирилакс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 xml:space="preserve"> - Терма) 
для древесины</t>
    </r>
  </si>
  <si>
    <r>
      <t>МИГ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- 09 для древесины (концентрат)</t>
    </r>
  </si>
  <si>
    <r>
      <t>Огнебиозащита для древесины МИГ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-09 
(готовый раствор)</t>
    </r>
  </si>
  <si>
    <r>
      <t>Nortex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-Lux (НОРТЕКС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 xml:space="preserve">-ЛЮКС)
для древесины </t>
    </r>
  </si>
  <si>
    <r>
      <t>Nortex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-Lux (НОРТЕКС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-ЛЮКС)
для бетона</t>
    </r>
  </si>
  <si>
    <r>
      <t>НОРТЕКС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-ДОКТОР ЗИМНИЙ</t>
    </r>
  </si>
  <si>
    <r>
      <t>НОРТЕКС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-ДОКТОР</t>
    </r>
  </si>
  <si>
    <r>
      <t>Nortex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-Doctor (НОРТЕКС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-ДОКТОР) 
для древесины</t>
    </r>
  </si>
  <si>
    <r>
      <t>НОРТЕКС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 xml:space="preserve">-ТРАНЗИТ концентрат
 для древесины.
</t>
    </r>
  </si>
  <si>
    <r>
      <t>НОРТЕКС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 xml:space="preserve">-ОТБЕЛИВАТЕЛЬ для древесины. </t>
    </r>
  </si>
  <si>
    <r>
      <t>KRASULA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 xml:space="preserve"> защитная краска для торцов 
(белая)</t>
    </r>
  </si>
  <si>
    <r>
      <t>Краска водно-дисперсионная интерьерная "НОРТ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" (белоснежная) 
Нортовская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 xml:space="preserve"> краска интерьерная</t>
    </r>
  </si>
  <si>
    <r>
      <t>Краска водно-дисперсионная для потолков 
"НОРТ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" (белоснежная)</t>
    </r>
  </si>
  <si>
    <r>
      <t>Краска водно-дисперсионная для обоев 
"НОРТ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" (белоснежная)</t>
    </r>
  </si>
  <si>
    <r>
      <t>Краска водно-дисперсионная для детских 
комнат "НОРТ</t>
    </r>
    <r>
      <rPr>
        <vertAlign val="superscript"/>
        <sz val="10"/>
        <rFont val="Arial Cyr"/>
        <charset val="204"/>
      </rPr>
      <t>®</t>
    </r>
    <r>
      <rPr>
        <sz val="10"/>
        <rFont val="Arial Cyr"/>
        <charset val="204"/>
      </rPr>
      <t>" (белоснежная)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</si>
</sst>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р_._-;\-* #,##0.00_р_._-;_-* &quot;-&quot;??_р_._-;_-@_-"/>
    <numFmt numFmtId="165" formatCode="#,##0.00_р_."/>
  </numFmts>
  <fonts count="30" x14ac:knownFonts="1">
    <font>
      <sz val="10"/>
      <name val="Arial Cyr"/>
      <charset val="204"/>
    </font>
    <font>
      <sz val="10"/>
      <name val="Arial Cyr"/>
      <charset val="204"/>
    </font>
    <font>
      <sz val="12"/>
      <name val="Arial Cyr"/>
      <charset val="204"/>
    </font>
    <font>
      <sz val="8"/>
      <name val="Arial Cyr"/>
      <charset val="204"/>
    </font>
    <font>
      <b/>
      <sz val="12"/>
      <name val="Arial Cyr"/>
      <charset val="204"/>
    </font>
    <font>
      <b/>
      <u/>
      <sz val="12"/>
      <color theme="10"/>
      <name val="Arial Cyr"/>
      <charset val="204"/>
    </font>
    <font>
      <b/>
      <sz val="18"/>
      <name val="Arial Cyr"/>
      <charset val="204"/>
    </font>
    <font>
      <sz val="16"/>
      <name val="Arial Cyr"/>
      <charset val="204"/>
    </font>
    <font>
      <sz val="11"/>
      <name val="Arial Cyr"/>
      <charset val="204"/>
    </font>
    <font>
      <b/>
      <sz val="12"/>
      <name val="Arial Narrow"/>
      <family val="2"/>
      <charset val="204"/>
    </font>
    <font>
      <b/>
      <sz val="10"/>
      <name val="Arial Narrow"/>
      <family val="2"/>
      <charset val="204"/>
    </font>
    <font>
      <b/>
      <sz val="20"/>
      <name val="Arial Cyr"/>
      <charset val="204"/>
    </font>
    <font>
      <b/>
      <sz val="18"/>
      <name val="Arial"/>
      <family val="2"/>
      <charset val="204"/>
    </font>
    <font>
      <b/>
      <sz val="15"/>
      <name val="Arial Black"/>
      <family val="2"/>
      <charset val="204"/>
    </font>
    <font>
      <sz val="13"/>
      <name val="Arial Cyr"/>
      <charset val="204"/>
    </font>
    <font>
      <sz val="11"/>
      <name val="Arial"/>
      <family val="2"/>
      <charset val="204"/>
    </font>
    <font>
      <sz val="11"/>
      <name val="Arial Cyr"/>
      <family val="2"/>
      <charset val="204"/>
    </font>
    <font>
      <sz val="18"/>
      <name val="Arial"/>
      <family val="2"/>
      <charset val="204"/>
    </font>
    <font>
      <sz val="10"/>
      <name val="Arial"/>
      <family val="2"/>
      <charset val="204"/>
    </font>
    <font>
      <u/>
      <sz val="12"/>
      <color theme="10"/>
      <name val="Arial Cyr"/>
      <charset val="204"/>
    </font>
    <font>
      <b/>
      <sz val="16"/>
      <name val="Arial Cyr"/>
      <charset val="204"/>
    </font>
    <font>
      <b/>
      <sz val="10"/>
      <name val="Arial Cyr"/>
      <charset val="204"/>
    </font>
    <font>
      <vertAlign val="superscript"/>
      <sz val="13"/>
      <name val="Arial Cyr"/>
      <charset val="204"/>
    </font>
    <font>
      <sz val="11"/>
      <color rgb="FF006100"/>
      <name val="Calibri"/>
      <family val="2"/>
      <charset val="204"/>
      <scheme val="minor"/>
    </font>
    <font>
      <b/>
      <sz val="11"/>
      <name val="Arial Cyr"/>
      <charset val="204"/>
    </font>
    <font>
      <sz val="11"/>
      <name val="Calibri"/>
      <family val="2"/>
      <charset val="204"/>
      <scheme val="minor"/>
    </font>
    <font>
      <b/>
      <sz val="14"/>
      <name val="Arial Cyr"/>
      <charset val="204"/>
    </font>
    <font>
      <b/>
      <u/>
      <sz val="14"/>
      <color theme="10"/>
      <name val="Arial Cyr"/>
      <charset val="204"/>
    </font>
    <font>
      <sz val="18"/>
      <name val="Arial Cyr"/>
      <charset val="204"/>
    </font>
    <font>
      <vertAlign val="superscript"/>
      <sz val="10"/>
      <name val="Arial Cyr"/>
      <charset val="204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CEC00"/>
        <bgColor indexed="64"/>
      </patternFill>
    </fill>
    <fill>
      <patternFill patternType="solid">
        <fgColor rgb="FFC6EFCE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3" fillId="9" borderId="0" applyNumberFormat="0" applyBorder="0" applyAlignment="0" applyProtection="0"/>
  </cellStyleXfs>
  <cellXfs count="532">
    <xf numFmtId="0" fontId="0" fillId="0" borderId="0" xfId="0"/>
    <xf numFmtId="0" fontId="6" fillId="0" borderId="0" xfId="0" applyFont="1" applyBorder="1" applyAlignment="1"/>
    <xf numFmtId="0" fontId="6" fillId="0" borderId="1" xfId="0" applyFont="1" applyBorder="1" applyAlignment="1"/>
    <xf numFmtId="0" fontId="6" fillId="0" borderId="0" xfId="0" applyFont="1" applyBorder="1" applyAlignment="1">
      <alignment horizontal="left"/>
    </xf>
    <xf numFmtId="0" fontId="11" fillId="3" borderId="5" xfId="0" applyFont="1" applyFill="1" applyBorder="1" applyAlignment="1">
      <alignment vertical="center" wrapText="1"/>
    </xf>
    <xf numFmtId="0" fontId="11" fillId="3" borderId="6" xfId="0" applyFont="1" applyFill="1" applyBorder="1" applyAlignment="1">
      <alignment vertical="center" wrapText="1"/>
    </xf>
    <xf numFmtId="0" fontId="8" fillId="4" borderId="7" xfId="0" applyFont="1" applyFill="1" applyBorder="1" applyAlignment="1">
      <alignment horizontal="center" vertical="center"/>
    </xf>
    <xf numFmtId="165" fontId="13" fillId="5" borderId="7" xfId="0" applyNumberFormat="1" applyFont="1" applyFill="1" applyBorder="1" applyAlignment="1">
      <alignment vertical="center"/>
    </xf>
    <xf numFmtId="0" fontId="15" fillId="4" borderId="7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15" fillId="6" borderId="7" xfId="0" applyFont="1" applyFill="1" applyBorder="1" applyAlignment="1">
      <alignment horizontal="center" vertical="center"/>
    </xf>
    <xf numFmtId="4" fontId="0" fillId="0" borderId="0" xfId="0" applyNumberFormat="1"/>
    <xf numFmtId="0" fontId="14" fillId="6" borderId="8" xfId="0" applyFont="1" applyFill="1" applyBorder="1" applyAlignment="1">
      <alignment vertical="center" wrapText="1"/>
    </xf>
    <xf numFmtId="4" fontId="16" fillId="4" borderId="7" xfId="0" applyNumberFormat="1" applyFont="1" applyFill="1" applyBorder="1" applyAlignment="1">
      <alignment horizontal="center" vertical="center" wrapText="1"/>
    </xf>
    <xf numFmtId="4" fontId="16" fillId="6" borderId="7" xfId="0" applyNumberFormat="1" applyFont="1" applyFill="1" applyBorder="1" applyAlignment="1">
      <alignment horizontal="center" vertical="center" wrapText="1"/>
    </xf>
    <xf numFmtId="0" fontId="0" fillId="4" borderId="0" xfId="0" applyFill="1"/>
    <xf numFmtId="0" fontId="0" fillId="6" borderId="0" xfId="0" applyFill="1"/>
    <xf numFmtId="0" fontId="18" fillId="4" borderId="7" xfId="0" applyFont="1" applyFill="1" applyBorder="1" applyAlignment="1">
      <alignment horizontal="center" vertical="center"/>
    </xf>
    <xf numFmtId="0" fontId="18" fillId="6" borderId="7" xfId="0" applyFont="1" applyFill="1" applyBorder="1" applyAlignment="1">
      <alignment horizontal="center" vertical="center"/>
    </xf>
    <xf numFmtId="0" fontId="4" fillId="0" borderId="0" xfId="0" applyNumberFormat="1" applyFont="1" applyBorder="1" applyAlignment="1">
      <alignment horizontal="left" vertical="center" wrapText="1"/>
    </xf>
    <xf numFmtId="0" fontId="19" fillId="0" borderId="0" xfId="2" applyNumberFormat="1" applyFont="1" applyBorder="1" applyAlignment="1" applyProtection="1">
      <alignment horizontal="left" vertical="center" wrapText="1"/>
    </xf>
    <xf numFmtId="0" fontId="6" fillId="0" borderId="0" xfId="0" applyNumberFormat="1" applyFont="1" applyBorder="1" applyAlignment="1"/>
    <xf numFmtId="0" fontId="11" fillId="3" borderId="5" xfId="0" applyNumberFormat="1" applyFont="1" applyFill="1" applyBorder="1" applyAlignment="1">
      <alignment vertical="center" wrapText="1"/>
    </xf>
    <xf numFmtId="0" fontId="8" fillId="4" borderId="7" xfId="0" applyNumberFormat="1" applyFont="1" applyFill="1" applyBorder="1" applyAlignment="1">
      <alignment horizontal="center" vertical="center"/>
    </xf>
    <xf numFmtId="0" fontId="15" fillId="4" borderId="7" xfId="0" applyNumberFormat="1" applyFont="1" applyFill="1" applyBorder="1" applyAlignment="1">
      <alignment horizontal="center" vertical="center"/>
    </xf>
    <xf numFmtId="0" fontId="8" fillId="6" borderId="7" xfId="0" applyNumberFormat="1" applyFont="1" applyFill="1" applyBorder="1" applyAlignment="1">
      <alignment horizontal="center" vertical="center"/>
    </xf>
    <xf numFmtId="0" fontId="15" fillId="6" borderId="7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6" fillId="4" borderId="7" xfId="0" applyNumberFormat="1" applyFont="1" applyFill="1" applyBorder="1" applyAlignment="1">
      <alignment horizontal="center" vertical="center" wrapText="1"/>
    </xf>
    <xf numFmtId="0" fontId="16" fillId="6" borderId="7" xfId="0" applyNumberFormat="1" applyFont="1" applyFill="1" applyBorder="1" applyAlignment="1">
      <alignment horizontal="center" vertical="center" wrapText="1"/>
    </xf>
    <xf numFmtId="165" fontId="13" fillId="7" borderId="2" xfId="0" applyNumberFormat="1" applyFont="1" applyFill="1" applyBorder="1" applyAlignment="1">
      <alignment vertical="center"/>
    </xf>
    <xf numFmtId="0" fontId="0" fillId="7" borderId="0" xfId="0" applyFill="1"/>
    <xf numFmtId="0" fontId="8" fillId="4" borderId="7" xfId="0" applyFont="1" applyFill="1" applyBorder="1" applyAlignment="1">
      <alignment vertical="center" wrapText="1"/>
    </xf>
    <xf numFmtId="165" fontId="13" fillId="7" borderId="8" xfId="0" applyNumberFormat="1" applyFont="1" applyFill="1" applyBorder="1" applyAlignment="1">
      <alignment horizontal="center" vertical="center"/>
    </xf>
    <xf numFmtId="165" fontId="13" fillId="7" borderId="7" xfId="0" applyNumberFormat="1" applyFont="1" applyFill="1" applyBorder="1" applyAlignment="1">
      <alignment vertical="center"/>
    </xf>
    <xf numFmtId="165" fontId="13" fillId="6" borderId="7" xfId="0" applyNumberFormat="1" applyFont="1" applyFill="1" applyBorder="1" applyAlignment="1">
      <alignment horizontal="right" vertical="center"/>
    </xf>
    <xf numFmtId="0" fontId="18" fillId="6" borderId="7" xfId="0" applyNumberFormat="1" applyFont="1" applyFill="1" applyBorder="1" applyAlignment="1">
      <alignment horizontal="center" vertical="center"/>
    </xf>
    <xf numFmtId="0" fontId="18" fillId="4" borderId="7" xfId="0" applyNumberFormat="1" applyFont="1" applyFill="1" applyBorder="1" applyAlignment="1">
      <alignment horizontal="center" vertical="center"/>
    </xf>
    <xf numFmtId="0" fontId="0" fillId="0" borderId="0" xfId="0" applyNumberFormat="1"/>
    <xf numFmtId="165" fontId="13" fillId="0" borderId="7" xfId="0" applyNumberFormat="1" applyFont="1" applyBorder="1" applyAlignment="1">
      <alignment vertical="center"/>
    </xf>
    <xf numFmtId="0" fontId="10" fillId="8" borderId="3" xfId="0" applyFont="1" applyFill="1" applyBorder="1" applyAlignment="1">
      <alignment horizontal="center" vertical="center" wrapText="1"/>
    </xf>
    <xf numFmtId="0" fontId="10" fillId="8" borderId="9" xfId="0" applyFont="1" applyFill="1" applyBorder="1" applyAlignment="1">
      <alignment horizontal="center" vertical="center" wrapText="1"/>
    </xf>
    <xf numFmtId="165" fontId="13" fillId="7" borderId="0" xfId="0" applyNumberFormat="1" applyFont="1" applyFill="1" applyBorder="1" applyAlignment="1">
      <alignment vertical="center"/>
    </xf>
    <xf numFmtId="165" fontId="13" fillId="0" borderId="2" xfId="0" applyNumberFormat="1" applyFont="1" applyBorder="1" applyAlignment="1">
      <alignment vertical="center"/>
    </xf>
    <xf numFmtId="4" fontId="16" fillId="6" borderId="2" xfId="0" applyNumberFormat="1" applyFont="1" applyFill="1" applyBorder="1" applyAlignment="1">
      <alignment horizontal="center" vertical="center" wrapText="1"/>
    </xf>
    <xf numFmtId="0" fontId="14" fillId="4" borderId="9" xfId="2" applyFont="1" applyFill="1" applyBorder="1" applyAlignment="1" applyProtection="1">
      <alignment horizontal="left" vertical="center" wrapText="1"/>
    </xf>
    <xf numFmtId="0" fontId="16" fillId="6" borderId="2" xfId="0" applyNumberFormat="1" applyFont="1" applyFill="1" applyBorder="1" applyAlignment="1">
      <alignment horizontal="center" vertical="center" wrapText="1"/>
    </xf>
    <xf numFmtId="0" fontId="14" fillId="6" borderId="9" xfId="0" applyFont="1" applyFill="1" applyBorder="1" applyAlignment="1">
      <alignment vertical="center" wrapText="1"/>
    </xf>
    <xf numFmtId="0" fontId="0" fillId="4" borderId="7" xfId="0" applyFill="1" applyBorder="1" applyAlignment="1">
      <alignment horizontal="center" vertical="center" wrapText="1"/>
    </xf>
    <xf numFmtId="0" fontId="0" fillId="0" borderId="0" xfId="0" applyProtection="1">
      <protection locked="0"/>
    </xf>
    <xf numFmtId="0" fontId="6" fillId="0" borderId="0" xfId="0" applyFont="1" applyBorder="1" applyAlignment="1" applyProtection="1">
      <protection locked="0"/>
    </xf>
    <xf numFmtId="0" fontId="8" fillId="4" borderId="7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/>
    </xf>
    <xf numFmtId="2" fontId="4" fillId="4" borderId="7" xfId="0" applyNumberFormat="1" applyFont="1" applyFill="1" applyBorder="1" applyAlignment="1" applyProtection="1">
      <alignment horizontal="center" vertical="center"/>
    </xf>
    <xf numFmtId="0" fontId="15" fillId="4" borderId="7" xfId="0" applyFont="1" applyFill="1" applyBorder="1" applyAlignment="1" applyProtection="1">
      <alignment horizontal="center" vertical="center"/>
    </xf>
    <xf numFmtId="0" fontId="8" fillId="6" borderId="7" xfId="0" applyFont="1" applyFill="1" applyBorder="1" applyAlignment="1" applyProtection="1">
      <alignment horizontal="center" vertical="center"/>
    </xf>
    <xf numFmtId="2" fontId="4" fillId="6" borderId="7" xfId="0" applyNumberFormat="1" applyFont="1" applyFill="1" applyBorder="1" applyAlignment="1" applyProtection="1">
      <alignment horizontal="center" vertical="center"/>
    </xf>
    <xf numFmtId="0" fontId="15" fillId="6" borderId="7" xfId="0" applyFont="1" applyFill="1" applyBorder="1" applyAlignment="1" applyProtection="1">
      <alignment horizontal="center" vertical="center"/>
    </xf>
    <xf numFmtId="2" fontId="8" fillId="6" borderId="7" xfId="0" applyNumberFormat="1" applyFont="1" applyFill="1" applyBorder="1" applyAlignment="1" applyProtection="1">
      <alignment horizontal="center" vertical="center" wrapText="1"/>
    </xf>
    <xf numFmtId="2" fontId="8" fillId="4" borderId="7" xfId="0" applyNumberFormat="1" applyFont="1" applyFill="1" applyBorder="1" applyAlignment="1" applyProtection="1">
      <alignment horizontal="center" vertical="center" wrapText="1"/>
    </xf>
    <xf numFmtId="0" fontId="14" fillId="4" borderId="8" xfId="0" applyFont="1" applyFill="1" applyBorder="1" applyAlignment="1" applyProtection="1">
      <alignment vertical="center" wrapText="1"/>
    </xf>
    <xf numFmtId="0" fontId="10" fillId="8" borderId="7" xfId="0" applyFont="1" applyFill="1" applyBorder="1" applyAlignment="1" applyProtection="1">
      <alignment horizontal="center" vertical="center" wrapText="1"/>
    </xf>
    <xf numFmtId="0" fontId="10" fillId="8" borderId="2" xfId="0" applyFont="1" applyFill="1" applyBorder="1" applyAlignment="1" applyProtection="1">
      <alignment horizontal="center" vertical="center" wrapText="1"/>
    </xf>
    <xf numFmtId="0" fontId="0" fillId="4" borderId="3" xfId="0" applyFont="1" applyFill="1" applyBorder="1" applyAlignment="1" applyProtection="1">
      <alignment horizontal="center" vertical="center" wrapText="1"/>
    </xf>
    <xf numFmtId="0" fontId="0" fillId="4" borderId="12" xfId="0" applyFont="1" applyFill="1" applyBorder="1" applyAlignment="1" applyProtection="1">
      <alignment horizontal="center" vertical="center" wrapText="1"/>
    </xf>
    <xf numFmtId="0" fontId="0" fillId="4" borderId="14" xfId="0" applyFont="1" applyFill="1" applyBorder="1" applyAlignment="1" applyProtection="1">
      <alignment horizontal="center" vertical="center" wrapText="1"/>
    </xf>
    <xf numFmtId="0" fontId="0" fillId="6" borderId="4" xfId="0" applyFont="1" applyFill="1" applyBorder="1" applyAlignment="1" applyProtection="1">
      <alignment vertical="center" wrapText="1"/>
    </xf>
    <xf numFmtId="0" fontId="14" fillId="6" borderId="8" xfId="0" applyFont="1" applyFill="1" applyBorder="1" applyAlignment="1" applyProtection="1">
      <alignment vertical="center" wrapText="1"/>
    </xf>
    <xf numFmtId="0" fontId="9" fillId="8" borderId="7" xfId="0" applyFont="1" applyFill="1" applyBorder="1" applyAlignment="1" applyProtection="1">
      <alignment horizontal="center" vertical="center"/>
    </xf>
    <xf numFmtId="0" fontId="9" fillId="8" borderId="7" xfId="0" applyFont="1" applyFill="1" applyBorder="1" applyAlignment="1" applyProtection="1">
      <alignment horizontal="center" vertical="center" wrapText="1"/>
    </xf>
    <xf numFmtId="4" fontId="16" fillId="6" borderId="7" xfId="0" applyNumberFormat="1" applyFont="1" applyFill="1" applyBorder="1" applyAlignment="1" applyProtection="1">
      <alignment horizontal="center" vertical="center" wrapText="1"/>
    </xf>
    <xf numFmtId="4" fontId="16" fillId="4" borderId="7" xfId="0" applyNumberFormat="1" applyFont="1" applyFill="1" applyBorder="1" applyAlignment="1" applyProtection="1">
      <alignment horizontal="center" vertical="center" wrapText="1"/>
    </xf>
    <xf numFmtId="0" fontId="15" fillId="6" borderId="6" xfId="0" applyFont="1" applyFill="1" applyBorder="1" applyAlignment="1" applyProtection="1">
      <alignment horizontal="center" vertical="center"/>
    </xf>
    <xf numFmtId="0" fontId="2" fillId="8" borderId="7" xfId="0" applyFont="1" applyFill="1" applyBorder="1" applyAlignment="1" applyProtection="1">
      <alignment vertical="center"/>
    </xf>
    <xf numFmtId="0" fontId="10" fillId="8" borderId="2" xfId="0" applyFont="1" applyFill="1" applyBorder="1" applyAlignment="1" applyProtection="1">
      <alignment horizontal="center" vertical="center"/>
    </xf>
    <xf numFmtId="2" fontId="9" fillId="8" borderId="2" xfId="0" applyNumberFormat="1" applyFont="1" applyFill="1" applyBorder="1" applyAlignment="1" applyProtection="1">
      <alignment horizontal="center" vertical="center" wrapText="1"/>
    </xf>
    <xf numFmtId="0" fontId="14" fillId="6" borderId="9" xfId="0" applyFont="1" applyFill="1" applyBorder="1" applyAlignment="1" applyProtection="1">
      <alignment vertical="center" wrapText="1"/>
    </xf>
    <xf numFmtId="0" fontId="14" fillId="6" borderId="9" xfId="2" applyFont="1" applyFill="1" applyBorder="1" applyAlignment="1" applyProtection="1">
      <alignment horizontal="left" vertical="center" wrapText="1"/>
    </xf>
    <xf numFmtId="0" fontId="0" fillId="6" borderId="14" xfId="0" applyFont="1" applyFill="1" applyBorder="1" applyAlignment="1" applyProtection="1">
      <alignment horizontal="center" vertical="center" wrapText="1"/>
    </xf>
    <xf numFmtId="0" fontId="0" fillId="6" borderId="3" xfId="0" applyFont="1" applyFill="1" applyBorder="1" applyAlignment="1" applyProtection="1">
      <alignment horizontal="center" vertical="center" wrapText="1"/>
    </xf>
    <xf numFmtId="0" fontId="10" fillId="8" borderId="7" xfId="0" applyFont="1" applyFill="1" applyBorder="1" applyAlignment="1">
      <alignment horizontal="center" vertical="center" wrapText="1"/>
    </xf>
    <xf numFmtId="0" fontId="0" fillId="6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/>
    </xf>
    <xf numFmtId="0" fontId="0" fillId="0" borderId="0" xfId="0" applyFill="1"/>
    <xf numFmtId="0" fontId="3" fillId="0" borderId="0" xfId="0" applyFont="1" applyFill="1" applyBorder="1" applyAlignment="1" applyProtection="1">
      <alignment horizontal="left" wrapText="1"/>
      <protection locked="0"/>
    </xf>
    <xf numFmtId="0" fontId="6" fillId="0" borderId="0" xfId="0" applyFont="1" applyFill="1" applyBorder="1" applyAlignment="1" applyProtection="1">
      <protection locked="0"/>
    </xf>
    <xf numFmtId="0" fontId="10" fillId="0" borderId="7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vertical="center" wrapText="1"/>
    </xf>
    <xf numFmtId="0" fontId="10" fillId="0" borderId="7" xfId="0" applyFont="1" applyFill="1" applyBorder="1" applyAlignment="1" applyProtection="1">
      <alignment horizontal="left" vertical="center" wrapText="1"/>
    </xf>
    <xf numFmtId="0" fontId="10" fillId="0" borderId="7" xfId="0" applyFont="1" applyFill="1" applyBorder="1" applyAlignment="1" applyProtection="1">
      <alignment horizontal="center" vertical="center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 applyProtection="1">
      <alignment horizontal="center" vertical="center" wrapText="1"/>
    </xf>
    <xf numFmtId="0" fontId="10" fillId="0" borderId="4" xfId="0" applyFont="1" applyFill="1" applyBorder="1" applyAlignment="1" applyProtection="1">
      <alignment horizontal="center" vertical="center" wrapText="1"/>
    </xf>
    <xf numFmtId="0" fontId="0" fillId="0" borderId="3" xfId="0" applyFont="1" applyFill="1" applyBorder="1" applyAlignment="1" applyProtection="1">
      <alignment horizontal="center" vertical="center" wrapText="1"/>
    </xf>
    <xf numFmtId="0" fontId="0" fillId="0" borderId="14" xfId="0" applyFont="1" applyFill="1" applyBorder="1" applyAlignment="1" applyProtection="1">
      <alignment horizontal="center" vertical="center" wrapText="1"/>
    </xf>
    <xf numFmtId="2" fontId="24" fillId="4" borderId="7" xfId="0" applyNumberFormat="1" applyFont="1" applyFill="1" applyBorder="1" applyAlignment="1" applyProtection="1">
      <alignment horizontal="center" vertical="center"/>
    </xf>
    <xf numFmtId="2" fontId="24" fillId="6" borderId="7" xfId="0" applyNumberFormat="1" applyFont="1" applyFill="1" applyBorder="1" applyAlignment="1" applyProtection="1">
      <alignment horizontal="center" vertical="center"/>
    </xf>
    <xf numFmtId="0" fontId="15" fillId="4" borderId="2" xfId="0" applyFont="1" applyFill="1" applyBorder="1" applyAlignment="1" applyProtection="1">
      <alignment horizontal="center" vertical="center" wrapText="1"/>
    </xf>
    <xf numFmtId="2" fontId="8" fillId="4" borderId="2" xfId="0" applyNumberFormat="1" applyFont="1" applyFill="1" applyBorder="1" applyAlignment="1" applyProtection="1">
      <alignment horizontal="center" vertical="center"/>
    </xf>
    <xf numFmtId="0" fontId="15" fillId="4" borderId="7" xfId="0" applyFont="1" applyFill="1" applyBorder="1" applyAlignment="1" applyProtection="1">
      <alignment horizontal="center" vertical="center" wrapText="1"/>
    </xf>
    <xf numFmtId="2" fontId="8" fillId="4" borderId="7" xfId="0" applyNumberFormat="1" applyFont="1" applyFill="1" applyBorder="1" applyAlignment="1" applyProtection="1">
      <alignment horizontal="center" vertical="center"/>
    </xf>
    <xf numFmtId="2" fontId="8" fillId="6" borderId="7" xfId="0" applyNumberFormat="1" applyFont="1" applyFill="1" applyBorder="1" applyAlignment="1" applyProtection="1">
      <alignment horizontal="center" vertical="center"/>
    </xf>
    <xf numFmtId="0" fontId="15" fillId="6" borderId="7" xfId="0" applyFont="1" applyFill="1" applyBorder="1" applyAlignment="1" applyProtection="1">
      <alignment horizontal="center" vertical="center" wrapText="1"/>
    </xf>
    <xf numFmtId="0" fontId="15" fillId="0" borderId="7" xfId="0" applyFont="1" applyFill="1" applyBorder="1" applyAlignment="1" applyProtection="1">
      <alignment horizontal="center" vertical="center" wrapText="1"/>
    </xf>
    <xf numFmtId="2" fontId="8" fillId="0" borderId="7" xfId="0" applyNumberFormat="1" applyFont="1" applyFill="1" applyBorder="1" applyAlignment="1" applyProtection="1">
      <alignment horizontal="center" vertical="center"/>
    </xf>
    <xf numFmtId="0" fontId="8" fillId="0" borderId="7" xfId="0" applyNumberFormat="1" applyFont="1" applyFill="1" applyBorder="1" applyAlignment="1" applyProtection="1">
      <alignment horizontal="center" vertical="center"/>
    </xf>
    <xf numFmtId="2" fontId="24" fillId="0" borderId="7" xfId="0" applyNumberFormat="1" applyFont="1" applyFill="1" applyBorder="1" applyAlignment="1" applyProtection="1">
      <alignment horizontal="center" vertical="center"/>
    </xf>
    <xf numFmtId="0" fontId="0" fillId="0" borderId="7" xfId="0" applyFont="1" applyFill="1" applyBorder="1" applyAlignment="1" applyProtection="1">
      <alignment vertical="center" wrapText="1"/>
    </xf>
    <xf numFmtId="0" fontId="0" fillId="0" borderId="2" xfId="0" applyFont="1" applyFill="1" applyBorder="1" applyAlignment="1" applyProtection="1">
      <alignment vertical="center" wrapText="1"/>
    </xf>
    <xf numFmtId="0" fontId="0" fillId="0" borderId="12" xfId="0" applyFont="1" applyFill="1" applyBorder="1" applyAlignment="1" applyProtection="1">
      <alignment horizontal="center" vertical="center" wrapText="1"/>
    </xf>
    <xf numFmtId="4" fontId="8" fillId="6" borderId="2" xfId="0" applyNumberFormat="1" applyFont="1" applyFill="1" applyBorder="1" applyAlignment="1" applyProtection="1">
      <alignment horizontal="center" vertical="center"/>
    </xf>
    <xf numFmtId="0" fontId="8" fillId="6" borderId="7" xfId="0" applyFont="1" applyFill="1" applyBorder="1" applyAlignment="1">
      <alignment horizontal="center" vertical="center" wrapText="1"/>
    </xf>
    <xf numFmtId="0" fontId="8" fillId="6" borderId="7" xfId="0" applyNumberFormat="1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0" fontId="8" fillId="0" borderId="7" xfId="0" applyNumberFormat="1" applyFont="1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0" borderId="4" xfId="0" applyFont="1" applyFill="1" applyBorder="1" applyAlignment="1" applyProtection="1">
      <alignment vertical="center" wrapText="1"/>
    </xf>
    <xf numFmtId="4" fontId="0" fillId="0" borderId="0" xfId="0" applyNumberFormat="1" applyFill="1"/>
    <xf numFmtId="0" fontId="0" fillId="3" borderId="4" xfId="0" applyFont="1" applyFill="1" applyBorder="1" applyAlignment="1" applyProtection="1">
      <alignment vertical="center" wrapText="1"/>
    </xf>
    <xf numFmtId="0" fontId="8" fillId="3" borderId="7" xfId="0" applyFont="1" applyFill="1" applyBorder="1" applyAlignment="1" applyProtection="1">
      <alignment horizontal="center" vertical="center"/>
    </xf>
    <xf numFmtId="2" fontId="24" fillId="3" borderId="7" xfId="0" applyNumberFormat="1" applyFont="1" applyFill="1" applyBorder="1" applyAlignment="1" applyProtection="1">
      <alignment horizontal="center" vertical="center"/>
    </xf>
    <xf numFmtId="0" fontId="14" fillId="3" borderId="8" xfId="0" applyFont="1" applyFill="1" applyBorder="1" applyAlignment="1" applyProtection="1">
      <alignment vertical="center" wrapText="1"/>
    </xf>
    <xf numFmtId="0" fontId="8" fillId="3" borderId="9" xfId="0" applyFont="1" applyFill="1" applyBorder="1" applyAlignment="1" applyProtection="1">
      <alignment horizontal="center" vertical="center"/>
    </xf>
    <xf numFmtId="0" fontId="14" fillId="0" borderId="8" xfId="0" applyFont="1" applyFill="1" applyBorder="1" applyAlignment="1" applyProtection="1">
      <alignment vertical="center" wrapText="1"/>
    </xf>
    <xf numFmtId="0" fontId="14" fillId="0" borderId="9" xfId="0" applyFont="1" applyFill="1" applyBorder="1" applyAlignment="1" applyProtection="1">
      <alignment horizontal="left" vertical="top" wrapText="1"/>
    </xf>
    <xf numFmtId="0" fontId="14" fillId="0" borderId="9" xfId="0" applyFont="1" applyFill="1" applyBorder="1" applyAlignment="1">
      <alignment horizontal="left" vertical="top" wrapText="1"/>
    </xf>
    <xf numFmtId="0" fontId="14" fillId="0" borderId="8" xfId="0" applyFont="1" applyFill="1" applyBorder="1" applyAlignment="1">
      <alignment vertical="top" wrapText="1"/>
    </xf>
    <xf numFmtId="0" fontId="14" fillId="0" borderId="14" xfId="0" applyFont="1" applyFill="1" applyBorder="1" applyAlignment="1" applyProtection="1">
      <alignment horizontal="left" vertical="center" wrapText="1"/>
    </xf>
    <xf numFmtId="0" fontId="18" fillId="0" borderId="7" xfId="0" applyFont="1" applyFill="1" applyBorder="1" applyAlignment="1">
      <alignment horizontal="center" vertical="center"/>
    </xf>
    <xf numFmtId="0" fontId="18" fillId="0" borderId="7" xfId="0" applyNumberFormat="1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wrapText="1"/>
    </xf>
    <xf numFmtId="0" fontId="0" fillId="0" borderId="0" xfId="0" applyFont="1"/>
    <xf numFmtId="0" fontId="0" fillId="6" borderId="7" xfId="0" applyFont="1" applyFill="1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 wrapText="1"/>
    </xf>
    <xf numFmtId="0" fontId="25" fillId="0" borderId="7" xfId="3" applyFont="1" applyFill="1" applyBorder="1" applyAlignment="1">
      <alignment horizontal="center" vertical="center"/>
    </xf>
    <xf numFmtId="0" fontId="0" fillId="6" borderId="0" xfId="0" applyFont="1" applyFill="1"/>
    <xf numFmtId="0" fontId="8" fillId="0" borderId="10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horizontal="center" vertical="center"/>
    </xf>
    <xf numFmtId="2" fontId="8" fillId="6" borderId="2" xfId="0" applyNumberFormat="1" applyFont="1" applyFill="1" applyBorder="1" applyAlignment="1" applyProtection="1">
      <alignment horizontal="center" vertical="center"/>
    </xf>
    <xf numFmtId="0" fontId="15" fillId="6" borderId="2" xfId="0" applyFont="1" applyFill="1" applyBorder="1" applyAlignment="1" applyProtection="1">
      <alignment horizontal="center" vertical="center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1" xfId="0" applyFont="1" applyFill="1" applyBorder="1" applyAlignment="1" applyProtection="1">
      <alignment horizontal="center" vertical="center" wrapText="1"/>
    </xf>
    <xf numFmtId="0" fontId="8" fillId="6" borderId="7" xfId="0" applyFont="1" applyFill="1" applyBorder="1" applyAlignment="1" applyProtection="1">
      <alignment horizontal="center" vertical="center" wrapText="1"/>
    </xf>
    <xf numFmtId="0" fontId="0" fillId="4" borderId="9" xfId="0" applyFont="1" applyFill="1" applyBorder="1" applyAlignment="1" applyProtection="1">
      <alignment horizontal="center" vertical="center" wrapText="1"/>
    </xf>
    <xf numFmtId="0" fontId="0" fillId="4" borderId="8" xfId="0" applyFont="1" applyFill="1" applyBorder="1" applyAlignment="1" applyProtection="1">
      <alignment horizontal="center" vertical="center" wrapText="1"/>
    </xf>
    <xf numFmtId="0" fontId="0" fillId="6" borderId="9" xfId="0" applyFont="1" applyFill="1" applyBorder="1" applyAlignment="1" applyProtection="1">
      <alignment horizontal="center" vertical="center" wrapText="1"/>
    </xf>
    <xf numFmtId="0" fontId="0" fillId="6" borderId="8" xfId="0" applyFont="1" applyFill="1" applyBorder="1" applyAlignment="1" applyProtection="1">
      <alignment horizontal="center" vertical="center" wrapText="1"/>
    </xf>
    <xf numFmtId="0" fontId="8" fillId="4" borderId="2" xfId="0" applyFont="1" applyFill="1" applyBorder="1" applyAlignment="1" applyProtection="1">
      <alignment horizontal="center" vertical="center" wrapText="1"/>
    </xf>
    <xf numFmtId="0" fontId="14" fillId="4" borderId="9" xfId="0" applyFont="1" applyFill="1" applyBorder="1" applyAlignment="1" applyProtection="1">
      <alignment horizontal="left" vertical="top" wrapText="1"/>
    </xf>
    <xf numFmtId="0" fontId="9" fillId="8" borderId="2" xfId="0" applyFont="1" applyFill="1" applyBorder="1" applyAlignment="1">
      <alignment horizontal="center" vertical="center"/>
    </xf>
    <xf numFmtId="0" fontId="9" fillId="8" borderId="2" xfId="0" applyFont="1" applyFill="1" applyBorder="1" applyAlignment="1">
      <alignment horizontal="center" vertical="center" wrapText="1"/>
    </xf>
    <xf numFmtId="0" fontId="10" fillId="8" borderId="2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8" fillId="6" borderId="2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0" fontId="15" fillId="6" borderId="2" xfId="0" applyFont="1" applyFill="1" applyBorder="1" applyAlignment="1" applyProtection="1">
      <alignment horizontal="center" vertical="center" wrapText="1"/>
    </xf>
    <xf numFmtId="0" fontId="0" fillId="4" borderId="8" xfId="0" applyFill="1" applyBorder="1" applyAlignment="1" applyProtection="1">
      <alignment horizontal="center" vertical="center" wrapText="1"/>
    </xf>
    <xf numFmtId="0" fontId="0" fillId="4" borderId="2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8" fillId="0" borderId="8" xfId="0" applyFont="1" applyFill="1" applyBorder="1" applyAlignment="1" applyProtection="1">
      <alignment horizontal="center" vertical="center" wrapText="1"/>
    </xf>
    <xf numFmtId="0" fontId="8" fillId="0" borderId="9" xfId="0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center" vertical="center" wrapText="1"/>
    </xf>
    <xf numFmtId="0" fontId="8" fillId="3" borderId="1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0" fillId="6" borderId="2" xfId="0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15" fillId="4" borderId="2" xfId="0" applyFont="1" applyFill="1" applyBorder="1" applyAlignment="1" applyProtection="1">
      <alignment horizontal="center" vertical="center"/>
    </xf>
    <xf numFmtId="0" fontId="0" fillId="4" borderId="7" xfId="0" applyFont="1" applyFill="1" applyBorder="1" applyAlignment="1" applyProtection="1">
      <alignment horizontal="center" vertical="center" wrapText="1"/>
    </xf>
    <xf numFmtId="0" fontId="0" fillId="6" borderId="7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9" xfId="0" applyFont="1" applyFill="1" applyBorder="1" applyAlignment="1" applyProtection="1">
      <alignment horizontal="left" vertical="center" wrapText="1"/>
    </xf>
    <xf numFmtId="0" fontId="14" fillId="0" borderId="8" xfId="0" applyFont="1" applyFill="1" applyBorder="1" applyAlignment="1" applyProtection="1">
      <alignment horizontal="left" vertical="center" wrapText="1"/>
    </xf>
    <xf numFmtId="0" fontId="0" fillId="0" borderId="9" xfId="0" applyFont="1" applyFill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left" wrapText="1"/>
      <protection locked="0"/>
    </xf>
    <xf numFmtId="0" fontId="14" fillId="6" borderId="8" xfId="0" applyFont="1" applyFill="1" applyBorder="1" applyAlignment="1" applyProtection="1">
      <alignment horizontal="left" vertical="top" wrapText="1"/>
    </xf>
    <xf numFmtId="0" fontId="0" fillId="4" borderId="2" xfId="0" applyFill="1" applyBorder="1" applyAlignment="1">
      <alignment horizontal="center" vertical="center" wrapText="1"/>
    </xf>
    <xf numFmtId="0" fontId="18" fillId="6" borderId="2" xfId="0" applyNumberFormat="1" applyFont="1" applyFill="1" applyBorder="1" applyAlignment="1">
      <alignment horizontal="center" vertical="center"/>
    </xf>
    <xf numFmtId="0" fontId="14" fillId="4" borderId="9" xfId="0" applyFont="1" applyFill="1" applyBorder="1" applyAlignment="1">
      <alignment horizontal="left" vertical="top" wrapText="1"/>
    </xf>
    <xf numFmtId="0" fontId="18" fillId="6" borderId="2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165" fontId="13" fillId="6" borderId="7" xfId="0" applyNumberFormat="1" applyFont="1" applyFill="1" applyBorder="1" applyAlignment="1">
      <alignment vertical="center"/>
    </xf>
    <xf numFmtId="0" fontId="18" fillId="4" borderId="2" xfId="0" applyNumberFormat="1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164" fontId="6" fillId="0" borderId="0" xfId="1" applyNumberFormat="1" applyFont="1" applyBorder="1" applyAlignment="1">
      <alignment horizontal="center" vertical="center"/>
    </xf>
    <xf numFmtId="164" fontId="11" fillId="3" borderId="5" xfId="1" applyNumberFormat="1" applyFont="1" applyFill="1" applyBorder="1" applyAlignment="1">
      <alignment horizontal="center" vertical="center" wrapText="1"/>
    </xf>
    <xf numFmtId="164" fontId="12" fillId="8" borderId="7" xfId="1" applyNumberFormat="1" applyFont="1" applyFill="1" applyBorder="1" applyAlignment="1" applyProtection="1">
      <alignment horizontal="center" vertical="center" wrapText="1"/>
    </xf>
    <xf numFmtId="9" fontId="0" fillId="0" borderId="0" xfId="0" applyNumberFormat="1"/>
    <xf numFmtId="164" fontId="12" fillId="8" borderId="7" xfId="1" applyNumberFormat="1" applyFont="1" applyFill="1" applyBorder="1" applyAlignment="1" applyProtection="1">
      <alignment horizontal="center" vertical="center"/>
    </xf>
    <xf numFmtId="164" fontId="12" fillId="8" borderId="7" xfId="1" applyNumberFormat="1" applyFont="1" applyFill="1" applyBorder="1" applyAlignment="1">
      <alignment horizontal="center" vertical="center" wrapText="1"/>
    </xf>
    <xf numFmtId="164" fontId="12" fillId="8" borderId="7" xfId="0" applyNumberFormat="1" applyFont="1" applyFill="1" applyBorder="1" applyAlignment="1" applyProtection="1">
      <alignment horizontal="center" vertical="center"/>
    </xf>
    <xf numFmtId="164" fontId="12" fillId="8" borderId="2" xfId="0" applyNumberFormat="1" applyFont="1" applyFill="1" applyBorder="1" applyAlignment="1" applyProtection="1">
      <alignment horizontal="center" vertical="center"/>
    </xf>
    <xf numFmtId="164" fontId="12" fillId="8" borderId="2" xfId="1" applyNumberFormat="1" applyFont="1" applyFill="1" applyBorder="1" applyAlignment="1" applyProtection="1">
      <alignment horizontal="center" vertical="center" wrapText="1"/>
    </xf>
    <xf numFmtId="164" fontId="12" fillId="8" borderId="7" xfId="0" applyNumberFormat="1" applyFont="1" applyFill="1" applyBorder="1" applyAlignment="1">
      <alignment horizontal="center" vertical="center"/>
    </xf>
    <xf numFmtId="164" fontId="12" fillId="8" borderId="2" xfId="1" applyNumberFormat="1" applyFont="1" applyFill="1" applyBorder="1" applyAlignment="1">
      <alignment horizontal="center" vertical="center" wrapText="1"/>
    </xf>
    <xf numFmtId="164" fontId="0" fillId="0" borderId="0" xfId="1" applyFont="1" applyAlignment="1" applyProtection="1">
      <alignment horizontal="center" vertical="center"/>
      <protection locked="0"/>
    </xf>
    <xf numFmtId="164" fontId="6" fillId="0" borderId="0" xfId="1" applyFont="1" applyBorder="1" applyAlignment="1" applyProtection="1">
      <alignment horizontal="center" vertical="center"/>
      <protection locked="0"/>
    </xf>
    <xf numFmtId="164" fontId="11" fillId="3" borderId="6" xfId="1" applyFont="1" applyFill="1" applyBorder="1" applyAlignment="1">
      <alignment horizontal="center" vertical="center" wrapText="1"/>
    </xf>
    <xf numFmtId="164" fontId="12" fillId="8" borderId="7" xfId="1" applyFont="1" applyFill="1" applyBorder="1" applyAlignment="1" applyProtection="1">
      <alignment horizontal="center" vertical="center" wrapText="1"/>
    </xf>
    <xf numFmtId="164" fontId="12" fillId="8" borderId="7" xfId="1" applyFont="1" applyFill="1" applyBorder="1" applyAlignment="1" applyProtection="1">
      <alignment horizontal="center" vertical="center"/>
    </xf>
    <xf numFmtId="164" fontId="12" fillId="8" borderId="2" xfId="1" applyFont="1" applyFill="1" applyBorder="1" applyAlignment="1" applyProtection="1">
      <alignment horizontal="center" vertical="center" wrapText="1"/>
    </xf>
    <xf numFmtId="164" fontId="9" fillId="8" borderId="7" xfId="1" applyFont="1" applyFill="1" applyBorder="1" applyAlignment="1" applyProtection="1">
      <alignment horizontal="center" vertical="center" wrapText="1"/>
    </xf>
    <xf numFmtId="164" fontId="12" fillId="8" borderId="2" xfId="1" applyFont="1" applyFill="1" applyBorder="1" applyAlignment="1" applyProtection="1">
      <alignment horizontal="center" vertical="center"/>
    </xf>
    <xf numFmtId="164" fontId="9" fillId="8" borderId="2" xfId="1" applyFont="1" applyFill="1" applyBorder="1" applyAlignment="1" applyProtection="1">
      <alignment horizontal="center" vertical="center" wrapText="1"/>
    </xf>
    <xf numFmtId="164" fontId="9" fillId="8" borderId="2" xfId="1" applyFont="1" applyFill="1" applyBorder="1" applyAlignment="1" applyProtection="1">
      <alignment horizontal="center" vertical="center" wrapText="1"/>
      <protection hidden="1"/>
    </xf>
    <xf numFmtId="164" fontId="0" fillId="0" borderId="0" xfId="1" applyFont="1" applyAlignment="1">
      <alignment horizontal="center" vertical="center"/>
    </xf>
    <xf numFmtId="0" fontId="20" fillId="0" borderId="0" xfId="0" applyFont="1"/>
    <xf numFmtId="0" fontId="20" fillId="0" borderId="0" xfId="0" applyFont="1" applyAlignment="1">
      <alignment horizontal="left" wrapText="1" indent="20"/>
    </xf>
    <xf numFmtId="0" fontId="5" fillId="0" borderId="0" xfId="2" applyBorder="1" applyAlignment="1" applyProtection="1"/>
    <xf numFmtId="0" fontId="27" fillId="0" borderId="0" xfId="2" applyFont="1" applyBorder="1" applyAlignment="1" applyProtection="1">
      <alignment horizontal="left" vertical="center" indent="20"/>
    </xf>
    <xf numFmtId="0" fontId="28" fillId="0" borderId="0" xfId="0" applyFont="1" applyBorder="1" applyAlignment="1" applyProtection="1">
      <protection locked="0"/>
    </xf>
    <xf numFmtId="0" fontId="26" fillId="0" borderId="0" xfId="0" applyFont="1" applyAlignment="1">
      <alignment horizontal="left"/>
    </xf>
    <xf numFmtId="0" fontId="26" fillId="0" borderId="0" xfId="0" applyFont="1" applyBorder="1" applyAlignment="1">
      <alignment horizontal="left"/>
    </xf>
    <xf numFmtId="0" fontId="2" fillId="0" borderId="0" xfId="0" applyFont="1" applyBorder="1" applyAlignment="1" applyProtection="1">
      <alignment horizontal="left" wrapText="1"/>
      <protection locked="0"/>
    </xf>
    <xf numFmtId="0" fontId="3" fillId="0" borderId="0" xfId="0" applyFont="1" applyBorder="1" applyAlignment="1" applyProtection="1">
      <alignment horizontal="left" wrapText="1"/>
      <protection locked="0"/>
    </xf>
    <xf numFmtId="0" fontId="4" fillId="0" borderId="0" xfId="0" applyFont="1" applyBorder="1" applyAlignment="1" applyProtection="1">
      <alignment horizontal="left" wrapText="1"/>
      <protection locked="0"/>
    </xf>
    <xf numFmtId="0" fontId="5" fillId="0" borderId="0" xfId="2" applyBorder="1" applyAlignment="1" applyProtection="1">
      <alignment horizontal="left" wrapText="1"/>
      <protection locked="0"/>
    </xf>
    <xf numFmtId="0" fontId="11" fillId="3" borderId="4" xfId="0" applyFont="1" applyFill="1" applyBorder="1" applyAlignment="1">
      <alignment horizontal="left" vertical="center" wrapText="1"/>
    </xf>
    <xf numFmtId="0" fontId="11" fillId="3" borderId="5" xfId="0" applyFont="1" applyFill="1" applyBorder="1" applyAlignment="1">
      <alignment horizontal="left" vertical="center" wrapText="1"/>
    </xf>
    <xf numFmtId="0" fontId="2" fillId="4" borderId="7" xfId="0" applyFont="1" applyFill="1" applyBorder="1" applyAlignment="1" applyProtection="1">
      <alignment horizontal="center" vertical="center"/>
    </xf>
    <xf numFmtId="0" fontId="0" fillId="4" borderId="2" xfId="0" applyFill="1" applyBorder="1" applyAlignment="1" applyProtection="1">
      <alignment horizontal="center" vertical="center" wrapText="1"/>
    </xf>
    <xf numFmtId="0" fontId="0" fillId="4" borderId="9" xfId="0" applyFont="1" applyFill="1" applyBorder="1" applyAlignment="1" applyProtection="1">
      <alignment horizontal="center" vertical="center" wrapText="1"/>
    </xf>
    <xf numFmtId="0" fontId="0" fillId="4" borderId="8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0" fontId="8" fillId="4" borderId="2" xfId="0" applyFont="1" applyFill="1" applyBorder="1" applyAlignment="1" applyProtection="1">
      <alignment horizontal="center" vertical="center" wrapText="1"/>
    </xf>
    <xf numFmtId="0" fontId="8" fillId="4" borderId="9" xfId="0" applyFont="1" applyFill="1" applyBorder="1" applyAlignment="1" applyProtection="1">
      <alignment horizontal="center" vertical="center" wrapText="1"/>
    </xf>
    <xf numFmtId="0" fontId="8" fillId="4" borderId="8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/>
      <protection locked="0"/>
    </xf>
    <xf numFmtId="0" fontId="9" fillId="8" borderId="2" xfId="0" applyFont="1" applyFill="1" applyBorder="1" applyAlignment="1">
      <alignment horizontal="center" vertical="center"/>
    </xf>
    <xf numFmtId="0" fontId="9" fillId="8" borderId="8" xfId="0" applyFont="1" applyFill="1" applyBorder="1" applyAlignment="1">
      <alignment horizontal="center" vertical="center"/>
    </xf>
    <xf numFmtId="0" fontId="9" fillId="8" borderId="2" xfId="0" applyFont="1" applyFill="1" applyBorder="1" applyAlignment="1">
      <alignment horizontal="center" vertical="center" wrapText="1"/>
    </xf>
    <xf numFmtId="0" fontId="9" fillId="8" borderId="8" xfId="0" applyFont="1" applyFill="1" applyBorder="1" applyAlignment="1">
      <alignment horizontal="center" vertical="center" wrapText="1"/>
    </xf>
    <xf numFmtId="0" fontId="10" fillId="8" borderId="2" xfId="0" applyFont="1" applyFill="1" applyBorder="1" applyAlignment="1">
      <alignment horizontal="center" vertical="center" wrapText="1"/>
    </xf>
    <xf numFmtId="0" fontId="10" fillId="8" borderId="8" xfId="0" applyFont="1" applyFill="1" applyBorder="1" applyAlignment="1">
      <alignment horizontal="center" vertical="center" wrapText="1"/>
    </xf>
    <xf numFmtId="0" fontId="10" fillId="8" borderId="4" xfId="0" applyFont="1" applyFill="1" applyBorder="1" applyAlignment="1">
      <alignment horizontal="center" vertical="center" wrapText="1"/>
    </xf>
    <xf numFmtId="0" fontId="10" fillId="8" borderId="5" xfId="0" applyFont="1" applyFill="1" applyBorder="1" applyAlignment="1">
      <alignment horizontal="center" vertical="center" wrapText="1"/>
    </xf>
    <xf numFmtId="0" fontId="10" fillId="8" borderId="6" xfId="0" applyFont="1" applyFill="1" applyBorder="1" applyAlignment="1">
      <alignment horizontal="center" vertical="center" wrapText="1"/>
    </xf>
    <xf numFmtId="164" fontId="9" fillId="8" borderId="2" xfId="1" applyFont="1" applyFill="1" applyBorder="1" applyAlignment="1" applyProtection="1">
      <alignment horizontal="center" vertical="center" wrapText="1"/>
      <protection hidden="1"/>
    </xf>
    <xf numFmtId="164" fontId="9" fillId="8" borderId="8" xfId="1" applyFont="1" applyFill="1" applyBorder="1" applyAlignment="1" applyProtection="1">
      <alignment horizontal="center" vertical="center" wrapText="1"/>
      <protection hidden="1"/>
    </xf>
    <xf numFmtId="0" fontId="14" fillId="4" borderId="9" xfId="0" applyFont="1" applyFill="1" applyBorder="1" applyAlignment="1" applyProtection="1">
      <alignment horizontal="left" vertical="center" wrapText="1"/>
    </xf>
    <xf numFmtId="0" fontId="14" fillId="4" borderId="8" xfId="0" applyFont="1" applyFill="1" applyBorder="1" applyAlignment="1" applyProtection="1">
      <alignment horizontal="left" vertical="center" wrapText="1"/>
    </xf>
    <xf numFmtId="0" fontId="2" fillId="6" borderId="7" xfId="0" applyFont="1" applyFill="1" applyBorder="1" applyAlignment="1" applyProtection="1">
      <alignment horizontal="center" vertical="center"/>
    </xf>
    <xf numFmtId="0" fontId="0" fillId="6" borderId="2" xfId="0" applyFill="1" applyBorder="1" applyAlignment="1" applyProtection="1">
      <alignment horizontal="center" vertical="center" wrapText="1"/>
    </xf>
    <xf numFmtId="0" fontId="0" fillId="6" borderId="9" xfId="0" applyFont="1" applyFill="1" applyBorder="1" applyAlignment="1" applyProtection="1">
      <alignment horizontal="center" vertical="center" wrapText="1"/>
    </xf>
    <xf numFmtId="0" fontId="0" fillId="6" borderId="8" xfId="0" applyFont="1" applyFill="1" applyBorder="1" applyAlignment="1" applyProtection="1">
      <alignment horizontal="center" vertical="center" wrapText="1"/>
    </xf>
    <xf numFmtId="0" fontId="8" fillId="6" borderId="7" xfId="0" applyFont="1" applyFill="1" applyBorder="1" applyAlignment="1" applyProtection="1">
      <alignment horizontal="center" vertical="center" wrapText="1"/>
    </xf>
    <xf numFmtId="0" fontId="8" fillId="6" borderId="2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0" fontId="14" fillId="6" borderId="9" xfId="0" applyFont="1" applyFill="1" applyBorder="1" applyAlignment="1" applyProtection="1">
      <alignment horizontal="left" vertical="center" wrapText="1"/>
    </xf>
    <xf numFmtId="0" fontId="14" fillId="6" borderId="8" xfId="0" applyFont="1" applyFill="1" applyBorder="1" applyAlignment="1" applyProtection="1">
      <alignment horizontal="left" vertical="center" wrapText="1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0" fillId="0" borderId="2" xfId="0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8" fillId="0" borderId="8" xfId="0" applyFont="1" applyFill="1" applyBorder="1" applyAlignment="1" applyProtection="1">
      <alignment horizontal="center" vertical="center" wrapText="1"/>
    </xf>
    <xf numFmtId="2" fontId="8" fillId="0" borderId="2" xfId="0" applyNumberFormat="1" applyFont="1" applyFill="1" applyBorder="1" applyAlignment="1" applyProtection="1">
      <alignment horizontal="center" vertical="center" wrapText="1"/>
    </xf>
    <xf numFmtId="2" fontId="8" fillId="0" borderId="8" xfId="0" applyNumberFormat="1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horizontal="center" vertical="center"/>
    </xf>
    <xf numFmtId="0" fontId="15" fillId="0" borderId="2" xfId="0" applyFont="1" applyFill="1" applyBorder="1" applyAlignment="1" applyProtection="1">
      <alignment horizontal="center" vertical="center"/>
    </xf>
    <xf numFmtId="0" fontId="15" fillId="0" borderId="8" xfId="0" applyFont="1" applyFill="1" applyBorder="1" applyAlignment="1" applyProtection="1">
      <alignment horizontal="center" vertical="center"/>
    </xf>
    <xf numFmtId="2" fontId="24" fillId="0" borderId="2" xfId="0" applyNumberFormat="1" applyFont="1" applyFill="1" applyBorder="1" applyAlignment="1" applyProtection="1">
      <alignment horizontal="center" vertical="center"/>
    </xf>
    <xf numFmtId="2" fontId="24" fillId="0" borderId="8" xfId="0" applyNumberFormat="1" applyFont="1" applyFill="1" applyBorder="1" applyAlignment="1" applyProtection="1">
      <alignment horizontal="center" vertical="center"/>
    </xf>
    <xf numFmtId="164" fontId="12" fillId="8" borderId="2" xfId="1" applyFont="1" applyFill="1" applyBorder="1" applyAlignment="1" applyProtection="1">
      <alignment horizontal="center" vertical="center" wrapText="1"/>
    </xf>
    <xf numFmtId="164" fontId="12" fillId="8" borderId="8" xfId="1" applyFont="1" applyFill="1" applyBorder="1" applyAlignment="1" applyProtection="1">
      <alignment horizontal="center" vertical="center" wrapText="1"/>
    </xf>
    <xf numFmtId="0" fontId="8" fillId="0" borderId="9" xfId="0" applyFont="1" applyFill="1" applyBorder="1" applyAlignment="1" applyProtection="1">
      <alignment horizontal="center" vertical="center" wrapText="1"/>
    </xf>
    <xf numFmtId="2" fontId="8" fillId="6" borderId="2" xfId="0" applyNumberFormat="1" applyFont="1" applyFill="1" applyBorder="1" applyAlignment="1" applyProtection="1">
      <alignment horizontal="center" vertical="center" wrapText="1"/>
    </xf>
    <xf numFmtId="2" fontId="8" fillId="6" borderId="9" xfId="0" applyNumberFormat="1" applyFont="1" applyFill="1" applyBorder="1" applyAlignment="1" applyProtection="1">
      <alignment horizontal="center" vertical="center" wrapText="1"/>
    </xf>
    <xf numFmtId="2" fontId="8" fillId="6" borderId="8" xfId="0" applyNumberFormat="1" applyFont="1" applyFill="1" applyBorder="1" applyAlignment="1" applyProtection="1">
      <alignment horizontal="center" vertical="center" wrapText="1"/>
    </xf>
    <xf numFmtId="0" fontId="8" fillId="0" borderId="9" xfId="0" applyFont="1" applyFill="1" applyBorder="1" applyAlignment="1" applyProtection="1">
      <alignment horizontal="center" vertical="center"/>
    </xf>
    <xf numFmtId="0" fontId="14" fillId="0" borderId="9" xfId="0" applyFont="1" applyFill="1" applyBorder="1" applyAlignment="1" applyProtection="1">
      <alignment horizontal="left" vertical="center" wrapText="1"/>
    </xf>
    <xf numFmtId="0" fontId="14" fillId="0" borderId="8" xfId="0" applyFont="1" applyFill="1" applyBorder="1" applyAlignment="1" applyProtection="1">
      <alignment horizontal="left" vertical="center" wrapText="1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164" fontId="12" fillId="8" borderId="2" xfId="1" applyFont="1" applyFill="1" applyBorder="1" applyAlignment="1" applyProtection="1">
      <alignment horizontal="center" vertical="center"/>
    </xf>
    <xf numFmtId="164" fontId="12" fillId="8" borderId="8" xfId="1" applyFont="1" applyFill="1" applyBorder="1" applyAlignment="1" applyProtection="1">
      <alignment horizontal="center" vertical="center"/>
    </xf>
    <xf numFmtId="0" fontId="2" fillId="6" borderId="2" xfId="0" applyFont="1" applyFill="1" applyBorder="1" applyAlignment="1" applyProtection="1">
      <alignment horizontal="center" vertical="center"/>
    </xf>
    <xf numFmtId="0" fontId="2" fillId="6" borderId="8" xfId="0" applyFont="1" applyFill="1" applyBorder="1" applyAlignment="1" applyProtection="1">
      <alignment horizontal="center" vertical="center"/>
    </xf>
    <xf numFmtId="0" fontId="8" fillId="0" borderId="7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 wrapText="1"/>
    </xf>
    <xf numFmtId="0" fontId="0" fillId="6" borderId="2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11" xfId="0" applyFont="1" applyFill="1" applyBorder="1" applyAlignment="1" applyProtection="1">
      <alignment horizontal="center" vertical="center" wrapText="1"/>
    </xf>
    <xf numFmtId="0" fontId="8" fillId="6" borderId="12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13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8" fillId="6" borderId="1" xfId="0" applyFont="1" applyFill="1" applyBorder="1" applyAlignment="1" applyProtection="1">
      <alignment horizontal="center" vertical="center" wrapText="1"/>
    </xf>
    <xf numFmtId="0" fontId="8" fillId="6" borderId="15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8" fillId="6" borderId="6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/>
    </xf>
    <xf numFmtId="0" fontId="0" fillId="0" borderId="2" xfId="0" applyFont="1" applyFill="1" applyBorder="1" applyAlignment="1" applyProtection="1">
      <alignment horizontal="center" vertical="center" wrapText="1"/>
    </xf>
    <xf numFmtId="0" fontId="0" fillId="0" borderId="9" xfId="0" applyFont="1" applyFill="1" applyBorder="1" applyAlignment="1" applyProtection="1">
      <alignment horizontal="center" vertical="center" wrapText="1"/>
    </xf>
    <xf numFmtId="0" fontId="0" fillId="0" borderId="8" xfId="0" applyFont="1" applyFill="1" applyBorder="1" applyAlignment="1" applyProtection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 wrapText="1"/>
    </xf>
    <xf numFmtId="0" fontId="8" fillId="0" borderId="10" xfId="0" applyFont="1" applyFill="1" applyBorder="1" applyAlignment="1" applyProtection="1">
      <alignment horizontal="center" vertical="center" wrapText="1"/>
    </xf>
    <xf numFmtId="0" fontId="8" fillId="0" borderId="11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0" borderId="13" xfId="0" applyFont="1" applyFill="1" applyBorder="1" applyAlignment="1" applyProtection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15" xfId="0" applyFont="1" applyFill="1" applyBorder="1" applyAlignment="1" applyProtection="1">
      <alignment horizontal="center" vertical="center" wrapText="1"/>
    </xf>
    <xf numFmtId="0" fontId="0" fillId="4" borderId="2" xfId="0" applyFont="1" applyFill="1" applyBorder="1" applyAlignment="1" applyProtection="1">
      <alignment horizontal="center" vertical="center" wrapText="1"/>
    </xf>
    <xf numFmtId="0" fontId="8" fillId="4" borderId="3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 applyProtection="1">
      <alignment horizontal="center" vertical="center" wrapText="1"/>
    </xf>
    <xf numFmtId="0" fontId="8" fillId="4" borderId="11" xfId="0" applyFont="1" applyFill="1" applyBorder="1" applyAlignment="1" applyProtection="1">
      <alignment horizontal="center" vertical="center" wrapText="1"/>
    </xf>
    <xf numFmtId="0" fontId="8" fillId="4" borderId="12" xfId="0" applyFont="1" applyFill="1" applyBorder="1" applyAlignment="1" applyProtection="1">
      <alignment horizontal="center" vertical="center" wrapText="1"/>
    </xf>
    <xf numFmtId="0" fontId="8" fillId="4" borderId="0" xfId="0" applyFont="1" applyFill="1" applyBorder="1" applyAlignment="1" applyProtection="1">
      <alignment horizontal="center" vertical="center" wrapText="1"/>
    </xf>
    <xf numFmtId="0" fontId="8" fillId="4" borderId="13" xfId="0" applyFont="1" applyFill="1" applyBorder="1" applyAlignment="1" applyProtection="1">
      <alignment horizontal="center" vertical="center" wrapText="1"/>
    </xf>
    <xf numFmtId="0" fontId="8" fillId="4" borderId="14" xfId="0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8" fillId="4" borderId="15" xfId="0" applyFont="1" applyFill="1" applyBorder="1" applyAlignment="1" applyProtection="1">
      <alignment horizontal="center" vertical="center" wrapText="1"/>
    </xf>
    <xf numFmtId="0" fontId="8" fillId="4" borderId="4" xfId="0" applyFont="1" applyFill="1" applyBorder="1" applyAlignment="1" applyProtection="1">
      <alignment horizontal="center" vertical="center" wrapText="1"/>
    </xf>
    <xf numFmtId="0" fontId="8" fillId="4" borderId="5" xfId="0" applyFont="1" applyFill="1" applyBorder="1" applyAlignment="1" applyProtection="1">
      <alignment horizontal="center" vertical="center" wrapText="1"/>
    </xf>
    <xf numFmtId="0" fontId="8" fillId="4" borderId="6" xfId="0" applyFont="1" applyFill="1" applyBorder="1" applyAlignment="1" applyProtection="1">
      <alignment horizontal="center" vertical="center" wrapText="1"/>
    </xf>
    <xf numFmtId="2" fontId="24" fillId="6" borderId="2" xfId="0" applyNumberFormat="1" applyFont="1" applyFill="1" applyBorder="1" applyAlignment="1" applyProtection="1">
      <alignment horizontal="center" vertical="center"/>
    </xf>
    <xf numFmtId="2" fontId="24" fillId="6" borderId="8" xfId="0" applyNumberFormat="1" applyFont="1" applyFill="1" applyBorder="1" applyAlignment="1" applyProtection="1">
      <alignment horizontal="center" vertical="center"/>
    </xf>
    <xf numFmtId="0" fontId="8" fillId="6" borderId="2" xfId="0" applyFont="1" applyFill="1" applyBorder="1" applyAlignment="1" applyProtection="1">
      <alignment horizontal="center" vertical="center"/>
    </xf>
    <xf numFmtId="0" fontId="8" fillId="6" borderId="8" xfId="0" applyFont="1" applyFill="1" applyBorder="1" applyAlignment="1" applyProtection="1">
      <alignment horizontal="center" vertical="center"/>
    </xf>
    <xf numFmtId="4" fontId="8" fillId="6" borderId="4" xfId="0" applyNumberFormat="1" applyFont="1" applyFill="1" applyBorder="1" applyAlignment="1" applyProtection="1">
      <alignment horizontal="center" vertical="center" wrapText="1"/>
    </xf>
    <xf numFmtId="4" fontId="8" fillId="6" borderId="5" xfId="0" applyNumberFormat="1" applyFont="1" applyFill="1" applyBorder="1" applyAlignment="1" applyProtection="1">
      <alignment horizontal="center" vertical="center" wrapText="1"/>
    </xf>
    <xf numFmtId="4" fontId="8" fillId="6" borderId="6" xfId="0" applyNumberFormat="1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0" fontId="2" fillId="3" borderId="8" xfId="0" applyFont="1" applyFill="1" applyBorder="1" applyAlignment="1" applyProtection="1">
      <alignment horizontal="center" vertical="center"/>
    </xf>
    <xf numFmtId="0" fontId="14" fillId="3" borderId="2" xfId="0" applyFont="1" applyFill="1" applyBorder="1" applyAlignment="1" applyProtection="1">
      <alignment horizontal="center" vertical="center" wrapText="1"/>
    </xf>
    <xf numFmtId="0" fontId="14" fillId="3" borderId="8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center" vertical="center" wrapText="1"/>
    </xf>
    <xf numFmtId="0" fontId="8" fillId="3" borderId="11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 vertical="center" wrapText="1"/>
    </xf>
    <xf numFmtId="0" fontId="8" fillId="3" borderId="1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 vertical="center" wrapText="1"/>
    </xf>
    <xf numFmtId="0" fontId="8" fillId="3" borderId="2" xfId="0" applyFont="1" applyFill="1" applyBorder="1" applyAlignment="1" applyProtection="1">
      <alignment horizontal="center" vertical="center" wrapText="1"/>
    </xf>
    <xf numFmtId="0" fontId="8" fillId="3" borderId="8" xfId="0" applyFont="1" applyFill="1" applyBorder="1" applyAlignment="1" applyProtection="1">
      <alignment horizontal="center" vertical="center"/>
    </xf>
    <xf numFmtId="0" fontId="11" fillId="3" borderId="7" xfId="0" applyFont="1" applyFill="1" applyBorder="1" applyAlignment="1" applyProtection="1">
      <alignment horizontal="left" vertical="center"/>
    </xf>
    <xf numFmtId="0" fontId="10" fillId="8" borderId="4" xfId="0" applyFont="1" applyFill="1" applyBorder="1" applyAlignment="1" applyProtection="1">
      <alignment horizontal="center" vertical="center" wrapText="1"/>
    </xf>
    <xf numFmtId="0" fontId="10" fillId="8" borderId="5" xfId="0" applyFont="1" applyFill="1" applyBorder="1" applyAlignment="1" applyProtection="1">
      <alignment horizontal="center" vertical="center" wrapText="1"/>
    </xf>
    <xf numFmtId="0" fontId="10" fillId="8" borderId="6" xfId="0" applyFont="1" applyFill="1" applyBorder="1" applyAlignment="1" applyProtection="1">
      <alignment horizontal="center" vertical="center" wrapText="1"/>
    </xf>
    <xf numFmtId="4" fontId="8" fillId="4" borderId="4" xfId="0" applyNumberFormat="1" applyFont="1" applyFill="1" applyBorder="1" applyAlignment="1" applyProtection="1">
      <alignment horizontal="center" vertical="center" wrapText="1"/>
    </xf>
    <xf numFmtId="4" fontId="8" fillId="4" borderId="5" xfId="0" applyNumberFormat="1" applyFont="1" applyFill="1" applyBorder="1" applyAlignment="1" applyProtection="1">
      <alignment horizontal="center" vertical="center" wrapText="1"/>
    </xf>
    <xf numFmtId="4" fontId="8" fillId="4" borderId="6" xfId="0" applyNumberFormat="1" applyFont="1" applyFill="1" applyBorder="1" applyAlignment="1" applyProtection="1">
      <alignment horizontal="center" vertical="center" wrapText="1"/>
    </xf>
    <xf numFmtId="0" fontId="0" fillId="6" borderId="7" xfId="0" applyFill="1" applyBorder="1" applyAlignment="1" applyProtection="1">
      <alignment horizontal="center" vertical="center" wrapText="1"/>
    </xf>
    <xf numFmtId="0" fontId="0" fillId="6" borderId="7" xfId="0" applyFont="1" applyFill="1" applyBorder="1" applyAlignment="1" applyProtection="1">
      <alignment horizontal="center" vertical="center" wrapText="1"/>
    </xf>
    <xf numFmtId="2" fontId="24" fillId="4" borderId="2" xfId="0" applyNumberFormat="1" applyFont="1" applyFill="1" applyBorder="1" applyAlignment="1" applyProtection="1">
      <alignment horizontal="center" vertical="center"/>
    </xf>
    <xf numFmtId="2" fontId="24" fillId="4" borderId="8" xfId="0" applyNumberFormat="1" applyFont="1" applyFill="1" applyBorder="1" applyAlignment="1" applyProtection="1">
      <alignment horizontal="center" vertical="center"/>
    </xf>
    <xf numFmtId="0" fontId="2" fillId="6" borderId="9" xfId="0" applyFont="1" applyFill="1" applyBorder="1" applyAlignment="1" applyProtection="1">
      <alignment horizontal="center" vertical="center"/>
    </xf>
    <xf numFmtId="4" fontId="8" fillId="6" borderId="3" xfId="0" applyNumberFormat="1" applyFont="1" applyFill="1" applyBorder="1" applyAlignment="1" applyProtection="1">
      <alignment horizontal="center" vertical="center" wrapText="1"/>
    </xf>
    <xf numFmtId="4" fontId="8" fillId="6" borderId="10" xfId="0" applyNumberFormat="1" applyFont="1" applyFill="1" applyBorder="1" applyAlignment="1" applyProtection="1">
      <alignment horizontal="center" vertical="center" wrapText="1"/>
    </xf>
    <xf numFmtId="4" fontId="8" fillId="6" borderId="11" xfId="0" applyNumberFormat="1" applyFont="1" applyFill="1" applyBorder="1" applyAlignment="1" applyProtection="1">
      <alignment horizontal="center" vertical="center" wrapText="1"/>
    </xf>
    <xf numFmtId="4" fontId="8" fillId="6" borderId="14" xfId="0" applyNumberFormat="1" applyFont="1" applyFill="1" applyBorder="1" applyAlignment="1" applyProtection="1">
      <alignment horizontal="center" vertical="center" wrapText="1"/>
    </xf>
    <xf numFmtId="4" fontId="8" fillId="6" borderId="1" xfId="0" applyNumberFormat="1" applyFont="1" applyFill="1" applyBorder="1" applyAlignment="1" applyProtection="1">
      <alignment horizontal="center" vertical="center" wrapText="1"/>
    </xf>
    <xf numFmtId="4" fontId="8" fillId="6" borderId="15" xfId="0" applyNumberFormat="1" applyFont="1" applyFill="1" applyBorder="1" applyAlignment="1" applyProtection="1">
      <alignment horizontal="center" vertical="center" wrapText="1"/>
    </xf>
    <xf numFmtId="0" fontId="0" fillId="4" borderId="7" xfId="0" applyFont="1" applyFill="1" applyBorder="1" applyAlignment="1" applyProtection="1">
      <alignment horizontal="center" vertical="center" wrapText="1"/>
    </xf>
    <xf numFmtId="4" fontId="8" fillId="4" borderId="3" xfId="0" applyNumberFormat="1" applyFont="1" applyFill="1" applyBorder="1" applyAlignment="1" applyProtection="1">
      <alignment horizontal="center" vertical="center" wrapText="1"/>
    </xf>
    <xf numFmtId="4" fontId="8" fillId="4" borderId="10" xfId="0" applyNumberFormat="1" applyFont="1" applyFill="1" applyBorder="1" applyAlignment="1" applyProtection="1">
      <alignment horizontal="center" vertical="center" wrapText="1"/>
    </xf>
    <xf numFmtId="4" fontId="8" fillId="4" borderId="11" xfId="0" applyNumberFormat="1" applyFont="1" applyFill="1" applyBorder="1" applyAlignment="1" applyProtection="1">
      <alignment horizontal="center" vertical="center" wrapText="1"/>
    </xf>
    <xf numFmtId="4" fontId="8" fillId="4" borderId="14" xfId="0" applyNumberFormat="1" applyFont="1" applyFill="1" applyBorder="1" applyAlignment="1" applyProtection="1">
      <alignment horizontal="center" vertical="center" wrapText="1"/>
    </xf>
    <xf numFmtId="4" fontId="8" fillId="4" borderId="1" xfId="0" applyNumberFormat="1" applyFont="1" applyFill="1" applyBorder="1" applyAlignment="1" applyProtection="1">
      <alignment horizontal="center" vertical="center" wrapText="1"/>
    </xf>
    <xf numFmtId="4" fontId="8" fillId="4" borderId="15" xfId="0" applyNumberFormat="1" applyFont="1" applyFill="1" applyBorder="1" applyAlignment="1" applyProtection="1">
      <alignment horizontal="center" vertical="center" wrapText="1"/>
    </xf>
    <xf numFmtId="0" fontId="8" fillId="4" borderId="2" xfId="0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</xf>
    <xf numFmtId="0" fontId="15" fillId="4" borderId="2" xfId="0" applyFont="1" applyFill="1" applyBorder="1" applyAlignment="1" applyProtection="1">
      <alignment horizontal="center" vertical="center"/>
    </xf>
    <xf numFmtId="0" fontId="15" fillId="4" borderId="8" xfId="0" applyFont="1" applyFill="1" applyBorder="1" applyAlignment="1" applyProtection="1">
      <alignment horizontal="center" vertical="center"/>
    </xf>
    <xf numFmtId="2" fontId="4" fillId="4" borderId="2" xfId="0" applyNumberFormat="1" applyFont="1" applyFill="1" applyBorder="1" applyAlignment="1" applyProtection="1">
      <alignment horizontal="center" vertical="center"/>
    </xf>
    <xf numFmtId="2" fontId="4" fillId="4" borderId="8" xfId="0" applyNumberFormat="1" applyFont="1" applyFill="1" applyBorder="1" applyAlignment="1" applyProtection="1">
      <alignment horizontal="center" vertical="center"/>
    </xf>
    <xf numFmtId="0" fontId="2" fillId="4" borderId="2" xfId="0" applyFont="1" applyFill="1" applyBorder="1" applyAlignment="1" applyProtection="1">
      <alignment horizontal="center" vertical="center"/>
    </xf>
    <xf numFmtId="0" fontId="2" fillId="4" borderId="9" xfId="0" applyFont="1" applyFill="1" applyBorder="1" applyAlignment="1" applyProtection="1">
      <alignment horizontal="center" vertical="center"/>
    </xf>
    <xf numFmtId="0" fontId="0" fillId="4" borderId="9" xfId="0" applyFill="1" applyBorder="1" applyAlignment="1" applyProtection="1">
      <alignment horizontal="center" vertical="center" wrapText="1"/>
    </xf>
    <xf numFmtId="0" fontId="15" fillId="6" borderId="2" xfId="0" applyFont="1" applyFill="1" applyBorder="1" applyAlignment="1" applyProtection="1">
      <alignment horizontal="center" vertical="center"/>
    </xf>
    <xf numFmtId="0" fontId="15" fillId="6" borderId="8" xfId="0" applyFont="1" applyFill="1" applyBorder="1" applyAlignment="1" applyProtection="1">
      <alignment horizontal="center" vertical="center"/>
    </xf>
    <xf numFmtId="2" fontId="4" fillId="6" borderId="2" xfId="0" applyNumberFormat="1" applyFont="1" applyFill="1" applyBorder="1" applyAlignment="1" applyProtection="1">
      <alignment horizontal="center" vertical="center"/>
    </xf>
    <xf numFmtId="2" fontId="4" fillId="6" borderId="8" xfId="0" applyNumberFormat="1" applyFont="1" applyFill="1" applyBorder="1" applyAlignment="1" applyProtection="1">
      <alignment horizontal="center" vertical="center"/>
    </xf>
    <xf numFmtId="0" fontId="2" fillId="4" borderId="8" xfId="0" applyFont="1" applyFill="1" applyBorder="1" applyAlignment="1" applyProtection="1">
      <alignment horizontal="center" vertical="center"/>
    </xf>
    <xf numFmtId="2" fontId="8" fillId="4" borderId="4" xfId="0" applyNumberFormat="1" applyFont="1" applyFill="1" applyBorder="1" applyAlignment="1" applyProtection="1">
      <alignment horizontal="center" vertical="center" wrapText="1"/>
    </xf>
    <xf numFmtId="2" fontId="8" fillId="4" borderId="5" xfId="0" applyNumberFormat="1" applyFont="1" applyFill="1" applyBorder="1" applyAlignment="1" applyProtection="1">
      <alignment horizontal="center" vertical="center" wrapText="1"/>
    </xf>
    <xf numFmtId="2" fontId="8" fillId="4" borderId="6" xfId="0" applyNumberFormat="1" applyFont="1" applyFill="1" applyBorder="1" applyAlignment="1" applyProtection="1">
      <alignment horizontal="center" vertical="center" wrapText="1"/>
    </xf>
    <xf numFmtId="0" fontId="15" fillId="4" borderId="9" xfId="0" applyFont="1" applyFill="1" applyBorder="1" applyAlignment="1" applyProtection="1">
      <alignment horizontal="center" vertical="center"/>
    </xf>
    <xf numFmtId="2" fontId="4" fillId="4" borderId="9" xfId="0" applyNumberFormat="1" applyFont="1" applyFill="1" applyBorder="1" applyAlignment="1" applyProtection="1">
      <alignment horizontal="center" vertical="center"/>
    </xf>
    <xf numFmtId="164" fontId="17" fillId="8" borderId="9" xfId="1" applyFont="1" applyFill="1" applyBorder="1" applyAlignment="1" applyProtection="1">
      <alignment horizontal="center"/>
    </xf>
    <xf numFmtId="164" fontId="17" fillId="8" borderId="8" xfId="1" applyFont="1" applyFill="1" applyBorder="1" applyAlignment="1" applyProtection="1">
      <alignment horizontal="center"/>
    </xf>
    <xf numFmtId="164" fontId="12" fillId="8" borderId="7" xfId="1" applyFont="1" applyFill="1" applyBorder="1" applyAlignment="1" applyProtection="1">
      <alignment horizontal="center" vertical="center" wrapText="1"/>
    </xf>
    <xf numFmtId="0" fontId="0" fillId="6" borderId="9" xfId="0" applyFill="1" applyBorder="1" applyAlignment="1" applyProtection="1">
      <alignment horizontal="center" vertical="center" wrapText="1"/>
    </xf>
    <xf numFmtId="0" fontId="0" fillId="6" borderId="8" xfId="0" applyFill="1" applyBorder="1" applyAlignment="1" applyProtection="1">
      <alignment horizontal="center" vertical="center" wrapText="1"/>
    </xf>
    <xf numFmtId="0" fontId="0" fillId="4" borderId="8" xfId="0" applyFill="1" applyBorder="1" applyAlignment="1" applyProtection="1">
      <alignment horizontal="center" vertical="center" wrapText="1"/>
    </xf>
    <xf numFmtId="0" fontId="8" fillId="4" borderId="6" xfId="0" applyFont="1" applyFill="1" applyBorder="1" applyAlignment="1" applyProtection="1">
      <alignment horizontal="center" vertical="center"/>
    </xf>
    <xf numFmtId="2" fontId="8" fillId="0" borderId="7" xfId="0" applyNumberFormat="1" applyFont="1" applyFill="1" applyBorder="1" applyAlignment="1" applyProtection="1">
      <alignment horizontal="center" vertical="center" wrapText="1"/>
    </xf>
    <xf numFmtId="0" fontId="15" fillId="6" borderId="2" xfId="0" applyFont="1" applyFill="1" applyBorder="1" applyAlignment="1" applyProtection="1">
      <alignment horizontal="center" vertical="center" wrapText="1"/>
    </xf>
    <xf numFmtId="0" fontId="15" fillId="6" borderId="8" xfId="0" applyFont="1" applyFill="1" applyBorder="1" applyAlignment="1" applyProtection="1">
      <alignment horizontal="center" vertical="center" wrapText="1"/>
    </xf>
    <xf numFmtId="2" fontId="8" fillId="6" borderId="2" xfId="0" applyNumberFormat="1" applyFont="1" applyFill="1" applyBorder="1" applyAlignment="1" applyProtection="1">
      <alignment horizontal="center" vertical="center"/>
    </xf>
    <xf numFmtId="0" fontId="8" fillId="6" borderId="8" xfId="0" applyNumberFormat="1" applyFont="1" applyFill="1" applyBorder="1" applyAlignment="1" applyProtection="1">
      <alignment horizontal="center" vertical="center"/>
    </xf>
    <xf numFmtId="0" fontId="14" fillId="4" borderId="9" xfId="0" applyFont="1" applyFill="1" applyBorder="1" applyAlignment="1" applyProtection="1">
      <alignment horizontal="left" vertical="top" wrapText="1"/>
    </xf>
    <xf numFmtId="0" fontId="14" fillId="4" borderId="8" xfId="0" applyFont="1" applyFill="1" applyBorder="1" applyAlignment="1" applyProtection="1">
      <alignment horizontal="left" vertical="top" wrapText="1"/>
    </xf>
    <xf numFmtId="0" fontId="14" fillId="6" borderId="9" xfId="0" applyFont="1" applyFill="1" applyBorder="1" applyAlignment="1" applyProtection="1">
      <alignment horizontal="left" vertical="top" wrapText="1"/>
    </xf>
    <xf numFmtId="0" fontId="14" fillId="6" borderId="8" xfId="0" applyFont="1" applyFill="1" applyBorder="1" applyAlignment="1" applyProtection="1">
      <alignment horizontal="left" vertical="top" wrapText="1"/>
    </xf>
    <xf numFmtId="2" fontId="8" fillId="6" borderId="4" xfId="0" applyNumberFormat="1" applyFont="1" applyFill="1" applyBorder="1" applyAlignment="1" applyProtection="1">
      <alignment horizontal="center" vertical="center" wrapText="1"/>
    </xf>
    <xf numFmtId="2" fontId="8" fillId="6" borderId="6" xfId="0" applyNumberFormat="1" applyFont="1" applyFill="1" applyBorder="1" applyAlignment="1" applyProtection="1">
      <alignment horizontal="center" vertical="center" wrapText="1"/>
    </xf>
    <xf numFmtId="2" fontId="8" fillId="6" borderId="8" xfId="0" applyNumberFormat="1" applyFont="1" applyFill="1" applyBorder="1" applyAlignment="1" applyProtection="1">
      <alignment horizontal="center" vertical="center"/>
    </xf>
    <xf numFmtId="0" fontId="2" fillId="6" borderId="4" xfId="0" applyFont="1" applyFill="1" applyBorder="1" applyAlignment="1" applyProtection="1">
      <alignment horizontal="center" vertical="center"/>
    </xf>
    <xf numFmtId="0" fontId="0" fillId="6" borderId="6" xfId="0" applyFill="1" applyBorder="1" applyAlignment="1" applyProtection="1">
      <alignment horizontal="center" vertical="center" wrapText="1"/>
    </xf>
    <xf numFmtId="0" fontId="0" fillId="6" borderId="6" xfId="0" applyFont="1" applyFill="1" applyBorder="1" applyAlignment="1" applyProtection="1">
      <alignment horizontal="center" vertical="center" wrapText="1"/>
    </xf>
    <xf numFmtId="164" fontId="4" fillId="8" borderId="2" xfId="1" applyNumberFormat="1" applyFont="1" applyFill="1" applyBorder="1" applyAlignment="1">
      <alignment horizontal="center" vertical="center" wrapText="1"/>
    </xf>
    <xf numFmtId="164" fontId="4" fillId="8" borderId="9" xfId="1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14" fillId="4" borderId="9" xfId="0" applyFont="1" applyFill="1" applyBorder="1" applyAlignment="1">
      <alignment horizontal="left" vertical="top" wrapText="1"/>
    </xf>
    <xf numFmtId="0" fontId="14" fillId="4" borderId="8" xfId="0" applyFont="1" applyFill="1" applyBorder="1" applyAlignment="1">
      <alignment horizontal="left" vertical="top" wrapText="1"/>
    </xf>
    <xf numFmtId="0" fontId="8" fillId="4" borderId="9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wrapText="1"/>
    </xf>
    <xf numFmtId="0" fontId="4" fillId="0" borderId="0" xfId="0" applyFont="1" applyBorder="1" applyAlignment="1">
      <alignment horizontal="left" vertical="center" wrapText="1"/>
    </xf>
    <xf numFmtId="0" fontId="5" fillId="0" borderId="0" xfId="2" applyBorder="1" applyAlignment="1" applyProtection="1">
      <alignment horizontal="left" vertical="center" wrapText="1"/>
    </xf>
    <xf numFmtId="0" fontId="19" fillId="0" borderId="0" xfId="2" applyFont="1" applyBorder="1" applyAlignment="1" applyProtection="1">
      <alignment horizontal="left" vertical="center" wrapText="1"/>
    </xf>
    <xf numFmtId="0" fontId="6" fillId="0" borderId="1" xfId="0" applyFont="1" applyFill="1" applyBorder="1" applyAlignment="1">
      <alignment horizontal="center"/>
    </xf>
    <xf numFmtId="0" fontId="20" fillId="8" borderId="2" xfId="0" applyFont="1" applyFill="1" applyBorder="1" applyAlignment="1">
      <alignment horizontal="center" vertical="center" wrapText="1"/>
    </xf>
    <xf numFmtId="0" fontId="20" fillId="8" borderId="9" xfId="0" applyFont="1" applyFill="1" applyBorder="1" applyAlignment="1">
      <alignment horizontal="center" vertical="center" wrapText="1"/>
    </xf>
    <xf numFmtId="0" fontId="21" fillId="8" borderId="2" xfId="0" applyNumberFormat="1" applyFont="1" applyFill="1" applyBorder="1" applyAlignment="1">
      <alignment horizontal="center" vertical="center" wrapText="1"/>
    </xf>
    <xf numFmtId="0" fontId="21" fillId="8" borderId="8" xfId="0" applyNumberFormat="1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/>
    </xf>
    <xf numFmtId="0" fontId="14" fillId="6" borderId="9" xfId="0" applyFont="1" applyFill="1" applyBorder="1" applyAlignment="1">
      <alignment horizontal="left" vertical="center" wrapText="1"/>
    </xf>
    <xf numFmtId="0" fontId="14" fillId="6" borderId="8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4" fillId="4" borderId="9" xfId="0" applyFont="1" applyFill="1" applyBorder="1" applyAlignment="1">
      <alignment horizontal="left" vertical="center" wrapText="1"/>
    </xf>
    <xf numFmtId="0" fontId="14" fillId="4" borderId="8" xfId="0" applyFont="1" applyFill="1" applyBorder="1" applyAlignment="1">
      <alignment horizontal="left" vertical="center" wrapText="1"/>
    </xf>
    <xf numFmtId="0" fontId="2" fillId="0" borderId="9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8" fillId="0" borderId="9" xfId="0" applyNumberFormat="1" applyFont="1" applyFill="1" applyBorder="1" applyAlignment="1">
      <alignment horizontal="center" vertical="center"/>
    </xf>
    <xf numFmtId="164" fontId="12" fillId="8" borderId="2" xfId="0" applyNumberFormat="1" applyFont="1" applyFill="1" applyBorder="1" applyAlignment="1" applyProtection="1">
      <alignment horizontal="center" vertical="center"/>
    </xf>
    <xf numFmtId="164" fontId="12" fillId="8" borderId="8" xfId="0" applyNumberFormat="1" applyFont="1" applyFill="1" applyBorder="1" applyAlignment="1" applyProtection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15" fillId="0" borderId="2" xfId="0" applyNumberFormat="1" applyFont="1" applyFill="1" applyBorder="1" applyAlignment="1">
      <alignment horizontal="center" vertical="center"/>
    </xf>
    <xf numFmtId="0" fontId="15" fillId="0" borderId="8" xfId="0" applyNumberFormat="1" applyFont="1" applyFill="1" applyBorder="1" applyAlignment="1">
      <alignment horizontal="center" vertical="center"/>
    </xf>
    <xf numFmtId="164" fontId="12" fillId="8" borderId="2" xfId="1" applyNumberFormat="1" applyFont="1" applyFill="1" applyBorder="1" applyAlignment="1">
      <alignment horizontal="center" vertical="center" wrapText="1"/>
    </xf>
    <xf numFmtId="164" fontId="12" fillId="8" borderId="8" xfId="1" applyNumberFormat="1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left" vertical="center" wrapText="1"/>
    </xf>
    <xf numFmtId="0" fontId="14" fillId="0" borderId="8" xfId="0" applyFont="1" applyFill="1" applyBorder="1" applyAlignment="1">
      <alignment horizontal="left" vertical="center" wrapText="1"/>
    </xf>
    <xf numFmtId="0" fontId="0" fillId="6" borderId="8" xfId="0" applyFill="1" applyBorder="1"/>
    <xf numFmtId="0" fontId="2" fillId="0" borderId="7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/>
    </xf>
    <xf numFmtId="0" fontId="8" fillId="0" borderId="8" xfId="0" applyNumberFormat="1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2" xfId="0" applyNumberFormat="1" applyFont="1" applyFill="1" applyBorder="1" applyAlignment="1">
      <alignment horizontal="center" vertical="center"/>
    </xf>
    <xf numFmtId="0" fontId="8" fillId="6" borderId="8" xfId="0" applyNumberFormat="1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left" vertical="center"/>
    </xf>
    <xf numFmtId="0" fontId="11" fillId="3" borderId="5" xfId="0" applyFont="1" applyFill="1" applyBorder="1" applyAlignment="1">
      <alignment horizontal="left" vertical="center"/>
    </xf>
    <xf numFmtId="0" fontId="11" fillId="3" borderId="6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2" xfId="0" applyNumberFormat="1" applyFont="1" applyFill="1" applyBorder="1" applyAlignment="1">
      <alignment horizontal="center" vertical="center"/>
    </xf>
    <xf numFmtId="0" fontId="8" fillId="4" borderId="8" xfId="0" applyNumberFormat="1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15" fillId="6" borderId="2" xfId="0" applyFont="1" applyFill="1" applyBorder="1" applyAlignment="1">
      <alignment horizontal="center" vertical="center"/>
    </xf>
    <xf numFmtId="0" fontId="15" fillId="6" borderId="8" xfId="0" applyFont="1" applyFill="1" applyBorder="1" applyAlignment="1">
      <alignment horizontal="center" vertical="center"/>
    </xf>
    <xf numFmtId="0" fontId="15" fillId="6" borderId="2" xfId="0" applyNumberFormat="1" applyFont="1" applyFill="1" applyBorder="1" applyAlignment="1">
      <alignment horizontal="center" vertical="center"/>
    </xf>
    <xf numFmtId="0" fontId="15" fillId="6" borderId="8" xfId="0" applyNumberFormat="1" applyFont="1" applyFill="1" applyBorder="1" applyAlignment="1">
      <alignment horizontal="center" vertical="center"/>
    </xf>
    <xf numFmtId="164" fontId="12" fillId="8" borderId="2" xfId="0" applyNumberFormat="1" applyFont="1" applyFill="1" applyBorder="1" applyAlignment="1">
      <alignment horizontal="center" vertical="center"/>
    </xf>
    <xf numFmtId="164" fontId="12" fillId="8" borderId="8" xfId="0" applyNumberFormat="1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15" fillId="4" borderId="8" xfId="0" applyFont="1" applyFill="1" applyBorder="1" applyAlignment="1">
      <alignment horizontal="center" vertical="center"/>
    </xf>
    <xf numFmtId="0" fontId="15" fillId="4" borderId="2" xfId="0" applyNumberFormat="1" applyFont="1" applyFill="1" applyBorder="1" applyAlignment="1">
      <alignment horizontal="center" vertical="center"/>
    </xf>
    <xf numFmtId="0" fontId="15" fillId="4" borderId="8" xfId="0" applyNumberFormat="1" applyFont="1" applyFill="1" applyBorder="1" applyAlignment="1">
      <alignment horizontal="center" vertical="center"/>
    </xf>
    <xf numFmtId="0" fontId="8" fillId="6" borderId="2" xfId="0" applyNumberFormat="1" applyFont="1" applyFill="1" applyBorder="1" applyAlignment="1">
      <alignment horizontal="center" vertical="center" wrapText="1"/>
    </xf>
    <xf numFmtId="0" fontId="8" fillId="6" borderId="8" xfId="0" applyNumberFormat="1" applyFont="1" applyFill="1" applyBorder="1" applyAlignment="1">
      <alignment horizontal="center" vertical="center" wrapText="1"/>
    </xf>
    <xf numFmtId="164" fontId="12" fillId="8" borderId="7" xfId="1" applyNumberFormat="1" applyFont="1" applyFill="1" applyBorder="1" applyAlignment="1" applyProtection="1">
      <alignment horizontal="center" vertical="center" wrapText="1"/>
    </xf>
    <xf numFmtId="165" fontId="13" fillId="6" borderId="2" xfId="0" applyNumberFormat="1" applyFont="1" applyFill="1" applyBorder="1" applyAlignment="1">
      <alignment horizontal="center" vertical="center"/>
    </xf>
    <xf numFmtId="165" fontId="13" fillId="6" borderId="9" xfId="0" applyNumberFormat="1" applyFont="1" applyFill="1" applyBorder="1" applyAlignment="1">
      <alignment horizontal="center" vertical="center"/>
    </xf>
    <xf numFmtId="165" fontId="13" fillId="6" borderId="8" xfId="0" applyNumberFormat="1" applyFont="1" applyFill="1" applyBorder="1" applyAlignment="1">
      <alignment horizontal="center" vertical="center"/>
    </xf>
    <xf numFmtId="0" fontId="15" fillId="4" borderId="9" xfId="0" applyFont="1" applyFill="1" applyBorder="1" applyAlignment="1">
      <alignment horizontal="center" vertical="center"/>
    </xf>
    <xf numFmtId="0" fontId="15" fillId="4" borderId="9" xfId="0" applyNumberFormat="1" applyFont="1" applyFill="1" applyBorder="1" applyAlignment="1">
      <alignment horizontal="center" vertical="center"/>
    </xf>
    <xf numFmtId="164" fontId="12" fillId="8" borderId="9" xfId="1" applyNumberFormat="1" applyFont="1" applyFill="1" applyBorder="1" applyAlignment="1">
      <alignment horizontal="center" vertical="center" wrapText="1"/>
    </xf>
    <xf numFmtId="164" fontId="17" fillId="8" borderId="9" xfId="0" applyNumberFormat="1" applyFont="1" applyFill="1" applyBorder="1" applyAlignment="1">
      <alignment horizontal="center" vertical="center"/>
    </xf>
    <xf numFmtId="164" fontId="17" fillId="8" borderId="8" xfId="0" applyNumberFormat="1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 wrapText="1"/>
    </xf>
    <xf numFmtId="0" fontId="0" fillId="4" borderId="8" xfId="0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0" fillId="4" borderId="9" xfId="0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18" fillId="6" borderId="2" xfId="0" applyFont="1" applyFill="1" applyBorder="1" applyAlignment="1">
      <alignment horizontal="center" vertical="center"/>
    </xf>
    <xf numFmtId="0" fontId="18" fillId="6" borderId="8" xfId="0" applyFont="1" applyFill="1" applyBorder="1" applyAlignment="1">
      <alignment horizontal="center" vertical="center"/>
    </xf>
    <xf numFmtId="0" fontId="18" fillId="6" borderId="2" xfId="0" applyNumberFormat="1" applyFont="1" applyFill="1" applyBorder="1" applyAlignment="1">
      <alignment horizontal="center" vertical="center"/>
    </xf>
    <xf numFmtId="0" fontId="18" fillId="6" borderId="8" xfId="0" applyNumberFormat="1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vertical="center"/>
    </xf>
    <xf numFmtId="0" fontId="18" fillId="4" borderId="8" xfId="0" applyFont="1" applyFill="1" applyBorder="1" applyAlignment="1">
      <alignment horizontal="center" vertical="center"/>
    </xf>
    <xf numFmtId="0" fontId="18" fillId="4" borderId="2" xfId="0" applyNumberFormat="1" applyFont="1" applyFill="1" applyBorder="1" applyAlignment="1">
      <alignment horizontal="center" vertical="center"/>
    </xf>
    <xf numFmtId="0" fontId="18" fillId="4" borderId="8" xfId="0" applyNumberFormat="1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 wrapText="1"/>
    </xf>
    <xf numFmtId="165" fontId="13" fillId="6" borderId="7" xfId="0" applyNumberFormat="1" applyFont="1" applyFill="1" applyBorder="1" applyAlignment="1">
      <alignment vertical="center"/>
    </xf>
    <xf numFmtId="0" fontId="14" fillId="6" borderId="9" xfId="0" applyFont="1" applyFill="1" applyBorder="1" applyAlignment="1">
      <alignment horizontal="left" vertical="top" wrapText="1"/>
    </xf>
    <xf numFmtId="0" fontId="14" fillId="6" borderId="8" xfId="0" applyFont="1" applyFill="1" applyBorder="1" applyAlignment="1">
      <alignment horizontal="left" vertical="top" wrapText="1"/>
    </xf>
    <xf numFmtId="0" fontId="0" fillId="6" borderId="2" xfId="0" applyNumberFormat="1" applyFill="1" applyBorder="1" applyAlignment="1">
      <alignment horizontal="center" vertical="center"/>
    </xf>
    <xf numFmtId="0" fontId="0" fillId="6" borderId="8" xfId="0" applyNumberForma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6" borderId="2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</cellXfs>
  <cellStyles count="4">
    <cellStyle name="Гиперссылка" xfId="2" builtinId="8"/>
    <cellStyle name="Обычный" xfId="0" builtinId="0"/>
    <cellStyle name="Финансовый" xfId="1" builtinId="3"/>
    <cellStyle name="Хороший" xfId="3" builtinId="26"/>
  </cellStyles>
  <dxfs count="0"/>
  <tableStyles count="0" defaultTableStyle="TableStyleMedium9" defaultPivotStyle="PivotStyleLight16"/>
  <colors>
    <mruColors>
      <color rgb="FF0000FF"/>
      <color rgb="FFFCE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wmf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18" Type="http://schemas.openxmlformats.org/officeDocument/2006/relationships/image" Target="../media/image4.png"/><Relationship Id="rId26" Type="http://schemas.openxmlformats.org/officeDocument/2006/relationships/image" Target="../media/image30.jpeg"/><Relationship Id="rId39" Type="http://schemas.openxmlformats.org/officeDocument/2006/relationships/image" Target="../media/image42.png"/><Relationship Id="rId3" Type="http://schemas.openxmlformats.org/officeDocument/2006/relationships/image" Target="../media/image8.png"/><Relationship Id="rId21" Type="http://schemas.openxmlformats.org/officeDocument/2006/relationships/image" Target="../media/image25.jpeg"/><Relationship Id="rId34" Type="http://schemas.openxmlformats.org/officeDocument/2006/relationships/image" Target="../media/image38.jpeg"/><Relationship Id="rId42" Type="http://schemas.openxmlformats.org/officeDocument/2006/relationships/image" Target="../media/image1.wmf"/><Relationship Id="rId47" Type="http://schemas.openxmlformats.org/officeDocument/2006/relationships/image" Target="../media/image49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5" Type="http://schemas.openxmlformats.org/officeDocument/2006/relationships/image" Target="../media/image29.jpeg"/><Relationship Id="rId33" Type="http://schemas.openxmlformats.org/officeDocument/2006/relationships/image" Target="../media/image37.png"/><Relationship Id="rId38" Type="http://schemas.openxmlformats.org/officeDocument/2006/relationships/image" Target="../media/image5.png"/><Relationship Id="rId46" Type="http://schemas.openxmlformats.org/officeDocument/2006/relationships/image" Target="../media/image48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41" Type="http://schemas.openxmlformats.org/officeDocument/2006/relationships/image" Target="../media/image44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24" Type="http://schemas.openxmlformats.org/officeDocument/2006/relationships/image" Target="../media/image28.jpeg"/><Relationship Id="rId32" Type="http://schemas.openxmlformats.org/officeDocument/2006/relationships/image" Target="../media/image36.png"/><Relationship Id="rId37" Type="http://schemas.openxmlformats.org/officeDocument/2006/relationships/image" Target="../media/image41.jpeg"/><Relationship Id="rId40" Type="http://schemas.openxmlformats.org/officeDocument/2006/relationships/image" Target="../media/image43.png"/><Relationship Id="rId45" Type="http://schemas.openxmlformats.org/officeDocument/2006/relationships/image" Target="../media/image47.png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23" Type="http://schemas.openxmlformats.org/officeDocument/2006/relationships/image" Target="../media/image27.jpeg"/><Relationship Id="rId28" Type="http://schemas.openxmlformats.org/officeDocument/2006/relationships/image" Target="../media/image32.jpeg"/><Relationship Id="rId36" Type="http://schemas.openxmlformats.org/officeDocument/2006/relationships/image" Target="../media/image40.png"/><Relationship Id="rId10" Type="http://schemas.openxmlformats.org/officeDocument/2006/relationships/image" Target="../media/image15.jpe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4" Type="http://schemas.openxmlformats.org/officeDocument/2006/relationships/image" Target="../media/image46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Relationship Id="rId22" Type="http://schemas.openxmlformats.org/officeDocument/2006/relationships/image" Target="../media/image26.jpeg"/><Relationship Id="rId27" Type="http://schemas.openxmlformats.org/officeDocument/2006/relationships/image" Target="../media/image31.jpeg"/><Relationship Id="rId30" Type="http://schemas.openxmlformats.org/officeDocument/2006/relationships/image" Target="../media/image34.png"/><Relationship Id="rId35" Type="http://schemas.openxmlformats.org/officeDocument/2006/relationships/image" Target="../media/image39.jpeg"/><Relationship Id="rId43" Type="http://schemas.openxmlformats.org/officeDocument/2006/relationships/image" Target="../media/image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5950323</xdr:colOff>
      <xdr:row>86</xdr:row>
      <xdr:rowOff>67235</xdr:rowOff>
    </xdr:from>
    <xdr:to>
      <xdr:col>1</xdr:col>
      <xdr:colOff>5960509</xdr:colOff>
      <xdr:row>87</xdr:row>
      <xdr:rowOff>340482</xdr:rowOff>
    </xdr:to>
    <xdr:pic>
      <xdr:nvPicPr>
        <xdr:cNvPr id="3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17023" y="45577685"/>
          <a:ext cx="10186" cy="635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5987143</xdr:colOff>
      <xdr:row>86</xdr:row>
      <xdr:rowOff>68036</xdr:rowOff>
    </xdr:from>
    <xdr:to>
      <xdr:col>1</xdr:col>
      <xdr:colOff>5996049</xdr:colOff>
      <xdr:row>87</xdr:row>
      <xdr:rowOff>214841</xdr:rowOff>
    </xdr:to>
    <xdr:pic>
      <xdr:nvPicPr>
        <xdr:cNvPr id="4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53843" y="45578486"/>
          <a:ext cx="8906" cy="5087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5514757</xdr:colOff>
      <xdr:row>67</xdr:row>
      <xdr:rowOff>58449</xdr:rowOff>
    </xdr:from>
    <xdr:to>
      <xdr:col>1</xdr:col>
      <xdr:colOff>6043950</xdr:colOff>
      <xdr:row>68</xdr:row>
      <xdr:rowOff>83265</xdr:rowOff>
    </xdr:to>
    <xdr:pic>
      <xdr:nvPicPr>
        <xdr:cNvPr id="5" name="Рисунок 4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81457" y="36253449"/>
          <a:ext cx="529193" cy="434391"/>
        </a:xfrm>
        <a:prstGeom prst="rect">
          <a:avLst/>
        </a:prstGeom>
      </xdr:spPr>
    </xdr:pic>
    <xdr:clientData/>
  </xdr:twoCellAnchor>
  <xdr:twoCellAnchor editAs="oneCell">
    <xdr:from>
      <xdr:col>1</xdr:col>
      <xdr:colOff>5440073</xdr:colOff>
      <xdr:row>62</xdr:row>
      <xdr:rowOff>18399</xdr:rowOff>
    </xdr:from>
    <xdr:to>
      <xdr:col>1</xdr:col>
      <xdr:colOff>5981173</xdr:colOff>
      <xdr:row>63</xdr:row>
      <xdr:rowOff>209296</xdr:rowOff>
    </xdr:to>
    <xdr:pic>
      <xdr:nvPicPr>
        <xdr:cNvPr id="6" name="Рисунок 5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06773" y="34127424"/>
          <a:ext cx="541100" cy="486172"/>
        </a:xfrm>
        <a:prstGeom prst="rect">
          <a:avLst/>
        </a:prstGeom>
      </xdr:spPr>
    </xdr:pic>
    <xdr:clientData/>
  </xdr:twoCellAnchor>
  <xdr:twoCellAnchor editAs="oneCell">
    <xdr:from>
      <xdr:col>1</xdr:col>
      <xdr:colOff>5428169</xdr:colOff>
      <xdr:row>10</xdr:row>
      <xdr:rowOff>82260</xdr:rowOff>
    </xdr:from>
    <xdr:to>
      <xdr:col>1</xdr:col>
      <xdr:colOff>5957362</xdr:colOff>
      <xdr:row>11</xdr:row>
      <xdr:rowOff>82259</xdr:rowOff>
    </xdr:to>
    <xdr:pic>
      <xdr:nvPicPr>
        <xdr:cNvPr id="7" name="Рисунок 6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94869" y="4863810"/>
          <a:ext cx="529193" cy="466724"/>
        </a:xfrm>
        <a:prstGeom prst="rect">
          <a:avLst/>
        </a:prstGeom>
      </xdr:spPr>
    </xdr:pic>
    <xdr:clientData/>
  </xdr:twoCellAnchor>
  <xdr:twoCellAnchor editAs="oneCell">
    <xdr:from>
      <xdr:col>1</xdr:col>
      <xdr:colOff>5398943</xdr:colOff>
      <xdr:row>103</xdr:row>
      <xdr:rowOff>53037</xdr:rowOff>
    </xdr:from>
    <xdr:to>
      <xdr:col>1</xdr:col>
      <xdr:colOff>5928136</xdr:colOff>
      <xdr:row>104</xdr:row>
      <xdr:rowOff>125479</xdr:rowOff>
    </xdr:to>
    <xdr:pic>
      <xdr:nvPicPr>
        <xdr:cNvPr id="8" name="Рисунок 7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65643" y="57136362"/>
          <a:ext cx="529193" cy="434392"/>
        </a:xfrm>
        <a:prstGeom prst="rect">
          <a:avLst/>
        </a:prstGeom>
      </xdr:spPr>
    </xdr:pic>
    <xdr:clientData/>
  </xdr:twoCellAnchor>
  <xdr:twoCellAnchor editAs="oneCell">
    <xdr:from>
      <xdr:col>1</xdr:col>
      <xdr:colOff>5426775</xdr:colOff>
      <xdr:row>111</xdr:row>
      <xdr:rowOff>61850</xdr:rowOff>
    </xdr:from>
    <xdr:to>
      <xdr:col>1</xdr:col>
      <xdr:colOff>5955968</xdr:colOff>
      <xdr:row>112</xdr:row>
      <xdr:rowOff>107080</xdr:rowOff>
    </xdr:to>
    <xdr:pic>
      <xdr:nvPicPr>
        <xdr:cNvPr id="9" name="Рисунок 8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93475" y="64317500"/>
          <a:ext cx="529193" cy="435755"/>
        </a:xfrm>
        <a:prstGeom prst="rect">
          <a:avLst/>
        </a:prstGeom>
      </xdr:spPr>
    </xdr:pic>
    <xdr:clientData/>
  </xdr:twoCellAnchor>
  <xdr:twoCellAnchor editAs="oneCell">
    <xdr:from>
      <xdr:col>1</xdr:col>
      <xdr:colOff>6021915</xdr:colOff>
      <xdr:row>91</xdr:row>
      <xdr:rowOff>31751</xdr:rowOff>
    </xdr:from>
    <xdr:to>
      <xdr:col>1</xdr:col>
      <xdr:colOff>6035509</xdr:colOff>
      <xdr:row>92</xdr:row>
      <xdr:rowOff>1047585</xdr:rowOff>
    </xdr:to>
    <xdr:pic>
      <xdr:nvPicPr>
        <xdr:cNvPr id="10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8615" y="49056926"/>
          <a:ext cx="13594" cy="13682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97411</xdr:colOff>
      <xdr:row>0</xdr:row>
      <xdr:rowOff>149679</xdr:rowOff>
    </xdr:from>
    <xdr:to>
      <xdr:col>19</xdr:col>
      <xdr:colOff>1599819</xdr:colOff>
      <xdr:row>4</xdr:row>
      <xdr:rowOff>309562</xdr:rowOff>
    </xdr:to>
    <xdr:pic>
      <xdr:nvPicPr>
        <xdr:cNvPr id="11" name="Рисунок 6" descr="печать на прайс.g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050911" y="149679"/>
          <a:ext cx="6955471" cy="15886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5485535</xdr:colOff>
      <xdr:row>30</xdr:row>
      <xdr:rowOff>64944</xdr:rowOff>
    </xdr:from>
    <xdr:to>
      <xdr:col>1</xdr:col>
      <xdr:colOff>6001741</xdr:colOff>
      <xdr:row>31</xdr:row>
      <xdr:rowOff>162830</xdr:rowOff>
    </xdr:to>
    <xdr:pic>
      <xdr:nvPicPr>
        <xdr:cNvPr id="12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52235" y="14219094"/>
          <a:ext cx="516206" cy="4598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5403272</xdr:colOff>
      <xdr:row>109</xdr:row>
      <xdr:rowOff>103910</xdr:rowOff>
    </xdr:from>
    <xdr:to>
      <xdr:col>1</xdr:col>
      <xdr:colOff>5919478</xdr:colOff>
      <xdr:row>110</xdr:row>
      <xdr:rowOff>43460</xdr:rowOff>
    </xdr:to>
    <xdr:pic>
      <xdr:nvPicPr>
        <xdr:cNvPr id="13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69972" y="61254410"/>
          <a:ext cx="516206" cy="46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5455227</xdr:colOff>
      <xdr:row>135</xdr:row>
      <xdr:rowOff>69274</xdr:rowOff>
    </xdr:from>
    <xdr:to>
      <xdr:col>1</xdr:col>
      <xdr:colOff>5971433</xdr:colOff>
      <xdr:row>136</xdr:row>
      <xdr:rowOff>4495</xdr:rowOff>
    </xdr:to>
    <xdr:pic>
      <xdr:nvPicPr>
        <xdr:cNvPr id="14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21927" y="81936649"/>
          <a:ext cx="516206" cy="4686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3549909</xdr:colOff>
      <xdr:row>9</xdr:row>
      <xdr:rowOff>28388</xdr:rowOff>
    </xdr:from>
    <xdr:to>
      <xdr:col>1</xdr:col>
      <xdr:colOff>3551452</xdr:colOff>
      <xdr:row>9</xdr:row>
      <xdr:rowOff>469070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16634" y="3466913"/>
          <a:ext cx="1543" cy="4406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3533512</xdr:colOff>
      <xdr:row>98</xdr:row>
      <xdr:rowOff>50582</xdr:rowOff>
    </xdr:from>
    <xdr:to>
      <xdr:col>1</xdr:col>
      <xdr:colOff>3533775</xdr:colOff>
      <xdr:row>98</xdr:row>
      <xdr:rowOff>464643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00237" y="48713807"/>
          <a:ext cx="263" cy="41406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81244</xdr:colOff>
      <xdr:row>24</xdr:row>
      <xdr:rowOff>33058</xdr:rowOff>
    </xdr:from>
    <xdr:to>
      <xdr:col>2</xdr:col>
      <xdr:colOff>938494</xdr:colOff>
      <xdr:row>25</xdr:row>
      <xdr:rowOff>404533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44044" y="9396133"/>
          <a:ext cx="857250" cy="857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87406</xdr:colOff>
      <xdr:row>19</xdr:row>
      <xdr:rowOff>62192</xdr:rowOff>
    </xdr:from>
    <xdr:to>
      <xdr:col>2</xdr:col>
      <xdr:colOff>944656</xdr:colOff>
      <xdr:row>20</xdr:row>
      <xdr:rowOff>433667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50206" y="7405967"/>
          <a:ext cx="857250" cy="857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76200</xdr:colOff>
      <xdr:row>14</xdr:row>
      <xdr:rowOff>47625</xdr:rowOff>
    </xdr:from>
    <xdr:to>
      <xdr:col>2</xdr:col>
      <xdr:colOff>933450</xdr:colOff>
      <xdr:row>15</xdr:row>
      <xdr:rowOff>414617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39000" y="5438775"/>
          <a:ext cx="857250" cy="82419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89646</xdr:colOff>
      <xdr:row>9</xdr:row>
      <xdr:rowOff>33618</xdr:rowOff>
    </xdr:from>
    <xdr:to>
      <xdr:col>2</xdr:col>
      <xdr:colOff>912142</xdr:colOff>
      <xdr:row>10</xdr:row>
      <xdr:rowOff>354538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52446" y="3472143"/>
          <a:ext cx="822496" cy="82574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31</xdr:row>
      <xdr:rowOff>38100</xdr:rowOff>
    </xdr:from>
    <xdr:to>
      <xdr:col>2</xdr:col>
      <xdr:colOff>952500</xdr:colOff>
      <xdr:row>32</xdr:row>
      <xdr:rowOff>425263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58050" y="13468350"/>
          <a:ext cx="857250" cy="85388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64994</xdr:colOff>
      <xdr:row>45</xdr:row>
      <xdr:rowOff>49304</xdr:rowOff>
    </xdr:from>
    <xdr:to>
      <xdr:col>2</xdr:col>
      <xdr:colOff>922244</xdr:colOff>
      <xdr:row>46</xdr:row>
      <xdr:rowOff>433666</xdr:rowOff>
    </xdr:to>
    <xdr:pic>
      <xdr:nvPicPr>
        <xdr:cNvPr id="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27794" y="21518654"/>
          <a:ext cx="857250" cy="85108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63313</xdr:colOff>
      <xdr:row>48</xdr:row>
      <xdr:rowOff>50987</xdr:rowOff>
    </xdr:from>
    <xdr:to>
      <xdr:col>2</xdr:col>
      <xdr:colOff>920563</xdr:colOff>
      <xdr:row>49</xdr:row>
      <xdr:rowOff>443193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26113" y="23444387"/>
          <a:ext cx="857250" cy="85893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64994</xdr:colOff>
      <xdr:row>51</xdr:row>
      <xdr:rowOff>131669</xdr:rowOff>
    </xdr:from>
    <xdr:to>
      <xdr:col>2</xdr:col>
      <xdr:colOff>922244</xdr:colOff>
      <xdr:row>52</xdr:row>
      <xdr:rowOff>658344</xdr:rowOff>
    </xdr:to>
    <xdr:pic>
      <xdr:nvPicPr>
        <xdr:cNvPr id="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27794" y="25391969"/>
          <a:ext cx="857250" cy="8600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106176</xdr:colOff>
      <xdr:row>72</xdr:row>
      <xdr:rowOff>128719</xdr:rowOff>
    </xdr:from>
    <xdr:to>
      <xdr:col>2</xdr:col>
      <xdr:colOff>894343</xdr:colOff>
      <xdr:row>73</xdr:row>
      <xdr:rowOff>284347</xdr:rowOff>
    </xdr:to>
    <xdr:pic>
      <xdr:nvPicPr>
        <xdr:cNvPr id="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68976" y="35590294"/>
          <a:ext cx="788167" cy="78427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63313</xdr:colOff>
      <xdr:row>77</xdr:row>
      <xdr:rowOff>63049</xdr:rowOff>
    </xdr:from>
    <xdr:to>
      <xdr:col>2</xdr:col>
      <xdr:colOff>862853</xdr:colOff>
      <xdr:row>78</xdr:row>
      <xdr:rowOff>410696</xdr:rowOff>
    </xdr:to>
    <xdr:pic>
      <xdr:nvPicPr>
        <xdr:cNvPr id="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26113" y="37477249"/>
          <a:ext cx="799540" cy="79532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58</xdr:row>
      <xdr:rowOff>38100</xdr:rowOff>
    </xdr:from>
    <xdr:to>
      <xdr:col>2</xdr:col>
      <xdr:colOff>952500</xdr:colOff>
      <xdr:row>59</xdr:row>
      <xdr:rowOff>366433</xdr:rowOff>
    </xdr:to>
    <xdr:pic>
      <xdr:nvPicPr>
        <xdr:cNvPr id="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58050" y="29470350"/>
          <a:ext cx="857250" cy="85220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74519</xdr:colOff>
      <xdr:row>63</xdr:row>
      <xdr:rowOff>38099</xdr:rowOff>
    </xdr:from>
    <xdr:to>
      <xdr:col>2</xdr:col>
      <xdr:colOff>931769</xdr:colOff>
      <xdr:row>64</xdr:row>
      <xdr:rowOff>430306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37319" y="31537274"/>
          <a:ext cx="857250" cy="85893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33618</xdr:colOff>
      <xdr:row>89</xdr:row>
      <xdr:rowOff>357375</xdr:rowOff>
    </xdr:from>
    <xdr:to>
      <xdr:col>2</xdr:col>
      <xdr:colOff>970396</xdr:colOff>
      <xdr:row>93</xdr:row>
      <xdr:rowOff>166965</xdr:rowOff>
    </xdr:to>
    <xdr:pic>
      <xdr:nvPicPr>
        <xdr:cNvPr id="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96418" y="45620175"/>
          <a:ext cx="936778" cy="91449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44263</xdr:colOff>
      <xdr:row>95</xdr:row>
      <xdr:rowOff>201706</xdr:rowOff>
    </xdr:from>
    <xdr:to>
      <xdr:col>2</xdr:col>
      <xdr:colOff>986117</xdr:colOff>
      <xdr:row>96</xdr:row>
      <xdr:rowOff>762560</xdr:rowOff>
    </xdr:to>
    <xdr:pic>
      <xdr:nvPicPr>
        <xdr:cNvPr id="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07063" y="47140906"/>
          <a:ext cx="941854" cy="94185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93570</xdr:colOff>
      <xdr:row>33</xdr:row>
      <xdr:rowOff>78441</xdr:rowOff>
    </xdr:from>
    <xdr:to>
      <xdr:col>2</xdr:col>
      <xdr:colOff>893670</xdr:colOff>
      <xdr:row>34</xdr:row>
      <xdr:rowOff>416299</xdr:rowOff>
    </xdr:to>
    <xdr:pic>
      <xdr:nvPicPr>
        <xdr:cNvPr id="19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56370" y="14442141"/>
          <a:ext cx="800100" cy="79505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45945</xdr:colOff>
      <xdr:row>42</xdr:row>
      <xdr:rowOff>34739</xdr:rowOff>
    </xdr:from>
    <xdr:to>
      <xdr:col>2</xdr:col>
      <xdr:colOff>903195</xdr:colOff>
      <xdr:row>43</xdr:row>
      <xdr:rowOff>422463</xdr:rowOff>
    </xdr:to>
    <xdr:pic>
      <xdr:nvPicPr>
        <xdr:cNvPr id="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08745" y="19637189"/>
          <a:ext cx="857250" cy="8544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138546</xdr:colOff>
      <xdr:row>35</xdr:row>
      <xdr:rowOff>38356</xdr:rowOff>
    </xdr:from>
    <xdr:to>
      <xdr:col>2</xdr:col>
      <xdr:colOff>892804</xdr:colOff>
      <xdr:row>36</xdr:row>
      <xdr:rowOff>585730</xdr:rowOff>
    </xdr:to>
    <xdr:pic>
      <xdr:nvPicPr>
        <xdr:cNvPr id="2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301346" y="15316456"/>
          <a:ext cx="754258" cy="8426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163607</xdr:colOff>
      <xdr:row>55</xdr:row>
      <xdr:rowOff>57710</xdr:rowOff>
    </xdr:from>
    <xdr:to>
      <xdr:col>2</xdr:col>
      <xdr:colOff>897033</xdr:colOff>
      <xdr:row>56</xdr:row>
      <xdr:rowOff>361391</xdr:rowOff>
    </xdr:to>
    <xdr:pic>
      <xdr:nvPicPr>
        <xdr:cNvPr id="2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26407" y="28080260"/>
          <a:ext cx="733426" cy="7323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246531</xdr:colOff>
      <xdr:row>86</xdr:row>
      <xdr:rowOff>62648</xdr:rowOff>
    </xdr:from>
    <xdr:to>
      <xdr:col>2</xdr:col>
      <xdr:colOff>806825</xdr:colOff>
      <xdr:row>86</xdr:row>
      <xdr:rowOff>963146</xdr:rowOff>
    </xdr:to>
    <xdr:pic>
      <xdr:nvPicPr>
        <xdr:cNvPr id="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409331" y="42029798"/>
          <a:ext cx="560294" cy="90049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59953</xdr:colOff>
      <xdr:row>41</xdr:row>
      <xdr:rowOff>28574</xdr:rowOff>
    </xdr:from>
    <xdr:to>
      <xdr:col>2</xdr:col>
      <xdr:colOff>898152</xdr:colOff>
      <xdr:row>41</xdr:row>
      <xdr:rowOff>866773</xdr:rowOff>
    </xdr:to>
    <xdr:pic>
      <xdr:nvPicPr>
        <xdr:cNvPr id="2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222753" y="18707099"/>
          <a:ext cx="838199" cy="8381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112059</xdr:colOff>
      <xdr:row>39</xdr:row>
      <xdr:rowOff>95383</xdr:rowOff>
    </xdr:from>
    <xdr:to>
      <xdr:col>2</xdr:col>
      <xdr:colOff>918881</xdr:colOff>
      <xdr:row>40</xdr:row>
      <xdr:rowOff>422461</xdr:rowOff>
    </xdr:to>
    <xdr:pic>
      <xdr:nvPicPr>
        <xdr:cNvPr id="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74859" y="17802358"/>
          <a:ext cx="806822" cy="81285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90768</xdr:colOff>
      <xdr:row>44</xdr:row>
      <xdr:rowOff>52669</xdr:rowOff>
    </xdr:from>
    <xdr:to>
      <xdr:col>2</xdr:col>
      <xdr:colOff>938491</xdr:colOff>
      <xdr:row>44</xdr:row>
      <xdr:rowOff>900392</xdr:rowOff>
    </xdr:to>
    <xdr:pic>
      <xdr:nvPicPr>
        <xdr:cNvPr id="2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53568" y="20588569"/>
          <a:ext cx="847723" cy="84772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77883</xdr:colOff>
      <xdr:row>47</xdr:row>
      <xdr:rowOff>50985</xdr:rowOff>
    </xdr:from>
    <xdr:to>
      <xdr:col>2</xdr:col>
      <xdr:colOff>906556</xdr:colOff>
      <xdr:row>47</xdr:row>
      <xdr:rowOff>879658</xdr:rowOff>
    </xdr:to>
    <xdr:pic>
      <xdr:nvPicPr>
        <xdr:cNvPr id="2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240683" y="22453785"/>
          <a:ext cx="828673" cy="82867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64995</xdr:colOff>
      <xdr:row>50</xdr:row>
      <xdr:rowOff>31936</xdr:rowOff>
    </xdr:from>
    <xdr:to>
      <xdr:col>2</xdr:col>
      <xdr:colOff>922245</xdr:colOff>
      <xdr:row>50</xdr:row>
      <xdr:rowOff>889186</xdr:rowOff>
    </xdr:to>
    <xdr:pic>
      <xdr:nvPicPr>
        <xdr:cNvPr id="2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27795" y="24358786"/>
          <a:ext cx="857250" cy="857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224118</xdr:colOff>
      <xdr:row>84</xdr:row>
      <xdr:rowOff>44823</xdr:rowOff>
    </xdr:from>
    <xdr:to>
      <xdr:col>2</xdr:col>
      <xdr:colOff>787313</xdr:colOff>
      <xdr:row>85</xdr:row>
      <xdr:rowOff>693641</xdr:rowOff>
    </xdr:to>
    <xdr:pic>
      <xdr:nvPicPr>
        <xdr:cNvPr id="2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386918" y="40926123"/>
          <a:ext cx="563195" cy="99171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145677</xdr:colOff>
      <xdr:row>112</xdr:row>
      <xdr:rowOff>130335</xdr:rowOff>
    </xdr:from>
    <xdr:to>
      <xdr:col>2</xdr:col>
      <xdr:colOff>862853</xdr:colOff>
      <xdr:row>112</xdr:row>
      <xdr:rowOff>1015506</xdr:rowOff>
    </xdr:to>
    <xdr:pic>
      <xdr:nvPicPr>
        <xdr:cNvPr id="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308477" y="61004610"/>
          <a:ext cx="717176" cy="88517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50932</xdr:colOff>
      <xdr:row>111</xdr:row>
      <xdr:rowOff>84555</xdr:rowOff>
    </xdr:from>
    <xdr:to>
      <xdr:col>2</xdr:col>
      <xdr:colOff>983125</xdr:colOff>
      <xdr:row>111</xdr:row>
      <xdr:rowOff>880175</xdr:rowOff>
    </xdr:to>
    <xdr:pic>
      <xdr:nvPicPr>
        <xdr:cNvPr id="3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213732" y="60015855"/>
          <a:ext cx="932193" cy="7956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6107205</xdr:colOff>
      <xdr:row>9</xdr:row>
      <xdr:rowOff>56029</xdr:rowOff>
    </xdr:from>
    <xdr:to>
      <xdr:col>1</xdr:col>
      <xdr:colOff>6636398</xdr:colOff>
      <xdr:row>10</xdr:row>
      <xdr:rowOff>16107</xdr:rowOff>
    </xdr:to>
    <xdr:pic>
      <xdr:nvPicPr>
        <xdr:cNvPr id="32" name="Рисунок 31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73930" y="3494554"/>
          <a:ext cx="529193" cy="464903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6096000</xdr:colOff>
      <xdr:row>58</xdr:row>
      <xdr:rowOff>44824</xdr:rowOff>
    </xdr:from>
    <xdr:to>
      <xdr:col>1</xdr:col>
      <xdr:colOff>6625193</xdr:colOff>
      <xdr:row>58</xdr:row>
      <xdr:rowOff>509167</xdr:rowOff>
    </xdr:to>
    <xdr:pic>
      <xdr:nvPicPr>
        <xdr:cNvPr id="33" name="Рисунок 32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62725" y="29477074"/>
          <a:ext cx="529193" cy="464343"/>
        </a:xfrm>
        <a:prstGeom prst="rect">
          <a:avLst/>
        </a:prstGeom>
      </xdr:spPr>
    </xdr:pic>
    <xdr:clientData/>
  </xdr:twoCellAnchor>
  <xdr:twoCellAnchor editAs="oneCell">
    <xdr:from>
      <xdr:col>1</xdr:col>
      <xdr:colOff>6118412</xdr:colOff>
      <xdr:row>63</xdr:row>
      <xdr:rowOff>56030</xdr:rowOff>
    </xdr:from>
    <xdr:to>
      <xdr:col>1</xdr:col>
      <xdr:colOff>6647605</xdr:colOff>
      <xdr:row>64</xdr:row>
      <xdr:rowOff>49727</xdr:rowOff>
    </xdr:to>
    <xdr:pic>
      <xdr:nvPicPr>
        <xdr:cNvPr id="34" name="Рисунок 33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85137" y="31555205"/>
          <a:ext cx="529193" cy="460422"/>
        </a:xfrm>
        <a:prstGeom prst="rect">
          <a:avLst/>
        </a:prstGeom>
      </xdr:spPr>
    </xdr:pic>
    <xdr:clientData/>
  </xdr:twoCellAnchor>
  <xdr:twoCellAnchor editAs="oneCell">
    <xdr:from>
      <xdr:col>1</xdr:col>
      <xdr:colOff>6048941</xdr:colOff>
      <xdr:row>98</xdr:row>
      <xdr:rowOff>44824</xdr:rowOff>
    </xdr:from>
    <xdr:to>
      <xdr:col>1</xdr:col>
      <xdr:colOff>6636401</xdr:colOff>
      <xdr:row>98</xdr:row>
      <xdr:rowOff>560294</xdr:rowOff>
    </xdr:to>
    <xdr:pic>
      <xdr:nvPicPr>
        <xdr:cNvPr id="35" name="Рисунок 34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15666" y="48708049"/>
          <a:ext cx="587460" cy="515470"/>
        </a:xfrm>
        <a:prstGeom prst="rect">
          <a:avLst/>
        </a:prstGeom>
      </xdr:spPr>
    </xdr:pic>
    <xdr:clientData/>
  </xdr:twoCellAnchor>
  <xdr:twoCellAnchor editAs="oneCell">
    <xdr:from>
      <xdr:col>1</xdr:col>
      <xdr:colOff>3533512</xdr:colOff>
      <xdr:row>101</xdr:row>
      <xdr:rowOff>50582</xdr:rowOff>
    </xdr:from>
    <xdr:to>
      <xdr:col>1</xdr:col>
      <xdr:colOff>3533775</xdr:colOff>
      <xdr:row>101</xdr:row>
      <xdr:rowOff>469591</xdr:rowOff>
    </xdr:to>
    <xdr:pic>
      <xdr:nvPicPr>
        <xdr:cNvPr id="3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00237" y="51123632"/>
          <a:ext cx="263" cy="41900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56028</xdr:colOff>
      <xdr:row>101</xdr:row>
      <xdr:rowOff>36677</xdr:rowOff>
    </xdr:from>
    <xdr:to>
      <xdr:col>2</xdr:col>
      <xdr:colOff>966991</xdr:colOff>
      <xdr:row>102</xdr:row>
      <xdr:rowOff>224481</xdr:rowOff>
    </xdr:to>
    <xdr:pic>
      <xdr:nvPicPr>
        <xdr:cNvPr id="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218828" y="51109727"/>
          <a:ext cx="910963" cy="105457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56034</xdr:colOff>
      <xdr:row>106</xdr:row>
      <xdr:rowOff>425823</xdr:rowOff>
    </xdr:from>
    <xdr:to>
      <xdr:col>2</xdr:col>
      <xdr:colOff>989184</xdr:colOff>
      <xdr:row>108</xdr:row>
      <xdr:rowOff>508742</xdr:rowOff>
    </xdr:to>
    <xdr:pic>
      <xdr:nvPicPr>
        <xdr:cNvPr id="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218834" y="56937648"/>
          <a:ext cx="933150" cy="107351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6107206</xdr:colOff>
      <xdr:row>106</xdr:row>
      <xdr:rowOff>56029</xdr:rowOff>
    </xdr:from>
    <xdr:to>
      <xdr:col>1</xdr:col>
      <xdr:colOff>6670017</xdr:colOff>
      <xdr:row>107</xdr:row>
      <xdr:rowOff>112840</xdr:rowOff>
    </xdr:to>
    <xdr:pic>
      <xdr:nvPicPr>
        <xdr:cNvPr id="39" name="Рисунок 38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73931" y="56567854"/>
          <a:ext cx="562811" cy="494961"/>
        </a:xfrm>
        <a:prstGeom prst="rect">
          <a:avLst/>
        </a:prstGeom>
      </xdr:spPr>
    </xdr:pic>
    <xdr:clientData/>
  </xdr:twoCellAnchor>
  <xdr:twoCellAnchor editAs="oneCell">
    <xdr:from>
      <xdr:col>2</xdr:col>
      <xdr:colOff>56030</xdr:colOff>
      <xdr:row>70</xdr:row>
      <xdr:rowOff>78801</xdr:rowOff>
    </xdr:from>
    <xdr:to>
      <xdr:col>2</xdr:col>
      <xdr:colOff>922638</xdr:colOff>
      <xdr:row>71</xdr:row>
      <xdr:rowOff>638883</xdr:rowOff>
    </xdr:to>
    <xdr:pic>
      <xdr:nvPicPr>
        <xdr:cNvPr id="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8830" y="34483101"/>
          <a:ext cx="866608" cy="86488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112061</xdr:colOff>
      <xdr:row>11</xdr:row>
      <xdr:rowOff>156882</xdr:rowOff>
    </xdr:from>
    <xdr:to>
      <xdr:col>2</xdr:col>
      <xdr:colOff>862853</xdr:colOff>
      <xdr:row>13</xdr:row>
      <xdr:rowOff>201731</xdr:rowOff>
    </xdr:to>
    <xdr:pic>
      <xdr:nvPicPr>
        <xdr:cNvPr id="4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274861" y="4462182"/>
          <a:ext cx="750792" cy="7687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134469</xdr:colOff>
      <xdr:row>16</xdr:row>
      <xdr:rowOff>123264</xdr:rowOff>
    </xdr:from>
    <xdr:to>
      <xdr:col>2</xdr:col>
      <xdr:colOff>865748</xdr:colOff>
      <xdr:row>18</xdr:row>
      <xdr:rowOff>156883</xdr:rowOff>
    </xdr:to>
    <xdr:pic>
      <xdr:nvPicPr>
        <xdr:cNvPr id="4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297269" y="6409764"/>
          <a:ext cx="731279" cy="73846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106937</xdr:colOff>
      <xdr:row>21</xdr:row>
      <xdr:rowOff>100851</xdr:rowOff>
    </xdr:from>
    <xdr:to>
      <xdr:col>2</xdr:col>
      <xdr:colOff>880161</xdr:colOff>
      <xdr:row>23</xdr:row>
      <xdr:rowOff>190499</xdr:rowOff>
    </xdr:to>
    <xdr:pic>
      <xdr:nvPicPr>
        <xdr:cNvPr id="4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269737" y="8463801"/>
          <a:ext cx="773224" cy="75639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123130</xdr:colOff>
      <xdr:row>26</xdr:row>
      <xdr:rowOff>56030</xdr:rowOff>
    </xdr:from>
    <xdr:to>
      <xdr:col>2</xdr:col>
      <xdr:colOff>882099</xdr:colOff>
      <xdr:row>28</xdr:row>
      <xdr:rowOff>235323</xdr:rowOff>
    </xdr:to>
    <xdr:pic>
      <xdr:nvPicPr>
        <xdr:cNvPr id="4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285930" y="10352555"/>
          <a:ext cx="758969" cy="75079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156884</xdr:colOff>
      <xdr:row>74</xdr:row>
      <xdr:rowOff>123264</xdr:rowOff>
    </xdr:from>
    <xdr:to>
      <xdr:col>2</xdr:col>
      <xdr:colOff>862854</xdr:colOff>
      <xdr:row>76</xdr:row>
      <xdr:rowOff>218760</xdr:rowOff>
    </xdr:to>
    <xdr:pic>
      <xdr:nvPicPr>
        <xdr:cNvPr id="4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19684" y="36623064"/>
          <a:ext cx="705970" cy="70509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123266</xdr:colOff>
      <xdr:row>79</xdr:row>
      <xdr:rowOff>100853</xdr:rowOff>
    </xdr:from>
    <xdr:to>
      <xdr:col>2</xdr:col>
      <xdr:colOff>822017</xdr:colOff>
      <xdr:row>81</xdr:row>
      <xdr:rowOff>235243</xdr:rowOff>
    </xdr:to>
    <xdr:pic>
      <xdr:nvPicPr>
        <xdr:cNvPr id="4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286066" y="38410403"/>
          <a:ext cx="698751" cy="70589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156882</xdr:colOff>
      <xdr:row>60</xdr:row>
      <xdr:rowOff>92654</xdr:rowOff>
    </xdr:from>
    <xdr:to>
      <xdr:col>2</xdr:col>
      <xdr:colOff>816397</xdr:colOff>
      <xdr:row>62</xdr:row>
      <xdr:rowOff>156884</xdr:rowOff>
    </xdr:to>
    <xdr:pic>
      <xdr:nvPicPr>
        <xdr:cNvPr id="4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19682" y="30505979"/>
          <a:ext cx="659515" cy="67383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190501</xdr:colOff>
      <xdr:row>65</xdr:row>
      <xdr:rowOff>89027</xdr:rowOff>
    </xdr:from>
    <xdr:to>
      <xdr:col>2</xdr:col>
      <xdr:colOff>862852</xdr:colOff>
      <xdr:row>67</xdr:row>
      <xdr:rowOff>153597</xdr:rowOff>
    </xdr:to>
    <xdr:pic>
      <xdr:nvPicPr>
        <xdr:cNvPr id="48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353301" y="32521652"/>
          <a:ext cx="672351" cy="67417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100854</xdr:colOff>
      <xdr:row>128</xdr:row>
      <xdr:rowOff>487531</xdr:rowOff>
    </xdr:from>
    <xdr:to>
      <xdr:col>2</xdr:col>
      <xdr:colOff>947408</xdr:colOff>
      <xdr:row>130</xdr:row>
      <xdr:rowOff>101464</xdr:rowOff>
    </xdr:to>
    <xdr:pic>
      <xdr:nvPicPr>
        <xdr:cNvPr id="49" name="Рисунок 48" descr="Краска для детских комнат_4,5 кг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263654" y="71639281"/>
          <a:ext cx="846554" cy="833133"/>
        </a:xfrm>
        <a:prstGeom prst="rect">
          <a:avLst/>
        </a:prstGeom>
      </xdr:spPr>
    </xdr:pic>
    <xdr:clientData/>
  </xdr:twoCellAnchor>
  <xdr:twoCellAnchor editAs="oneCell">
    <xdr:from>
      <xdr:col>2</xdr:col>
      <xdr:colOff>122494</xdr:colOff>
      <xdr:row>125</xdr:row>
      <xdr:rowOff>360751</xdr:rowOff>
    </xdr:from>
    <xdr:to>
      <xdr:col>2</xdr:col>
      <xdr:colOff>958849</xdr:colOff>
      <xdr:row>127</xdr:row>
      <xdr:rowOff>217134</xdr:rowOff>
    </xdr:to>
    <xdr:pic>
      <xdr:nvPicPr>
        <xdr:cNvPr id="50" name="Рисунок 49" descr="Краска для обоев_4,5 кг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285294" y="70026601"/>
          <a:ext cx="836355" cy="846983"/>
        </a:xfrm>
        <a:prstGeom prst="rect">
          <a:avLst/>
        </a:prstGeom>
      </xdr:spPr>
    </xdr:pic>
    <xdr:clientData/>
  </xdr:twoCellAnchor>
  <xdr:twoCellAnchor editAs="oneCell">
    <xdr:from>
      <xdr:col>2</xdr:col>
      <xdr:colOff>85298</xdr:colOff>
      <xdr:row>122</xdr:row>
      <xdr:rowOff>468609</xdr:rowOff>
    </xdr:from>
    <xdr:to>
      <xdr:col>2</xdr:col>
      <xdr:colOff>917573</xdr:colOff>
      <xdr:row>124</xdr:row>
      <xdr:rowOff>94773</xdr:rowOff>
    </xdr:to>
    <xdr:pic>
      <xdr:nvPicPr>
        <xdr:cNvPr id="51" name="Рисунок 50" descr="Краска потолка_4,5 кг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248098" y="68248509"/>
          <a:ext cx="832275" cy="883464"/>
        </a:xfrm>
        <a:prstGeom prst="rect">
          <a:avLst/>
        </a:prstGeom>
      </xdr:spPr>
    </xdr:pic>
    <xdr:clientData/>
  </xdr:twoCellAnchor>
  <xdr:twoCellAnchor editAs="oneCell">
    <xdr:from>
      <xdr:col>2</xdr:col>
      <xdr:colOff>67236</xdr:colOff>
      <xdr:row>37</xdr:row>
      <xdr:rowOff>213259</xdr:rowOff>
    </xdr:from>
    <xdr:to>
      <xdr:col>2</xdr:col>
      <xdr:colOff>933016</xdr:colOff>
      <xdr:row>38</xdr:row>
      <xdr:rowOff>678000</xdr:rowOff>
    </xdr:to>
    <xdr:pic>
      <xdr:nvPicPr>
        <xdr:cNvPr id="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230036" y="16462909"/>
          <a:ext cx="865780" cy="103624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67235</xdr:colOff>
      <xdr:row>82</xdr:row>
      <xdr:rowOff>235324</xdr:rowOff>
    </xdr:from>
    <xdr:to>
      <xdr:col>2</xdr:col>
      <xdr:colOff>958222</xdr:colOff>
      <xdr:row>83</xdr:row>
      <xdr:rowOff>725227</xdr:rowOff>
    </xdr:to>
    <xdr:pic>
      <xdr:nvPicPr>
        <xdr:cNvPr id="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230035" y="39402124"/>
          <a:ext cx="890987" cy="108045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56030</xdr:colOff>
      <xdr:row>68</xdr:row>
      <xdr:rowOff>78801</xdr:rowOff>
    </xdr:from>
    <xdr:to>
      <xdr:col>2</xdr:col>
      <xdr:colOff>922638</xdr:colOff>
      <xdr:row>69</xdr:row>
      <xdr:rowOff>638884</xdr:rowOff>
    </xdr:to>
    <xdr:pic>
      <xdr:nvPicPr>
        <xdr:cNvPr id="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8830" y="33425826"/>
          <a:ext cx="866608" cy="86488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56030</xdr:colOff>
      <xdr:row>87</xdr:row>
      <xdr:rowOff>470647</xdr:rowOff>
    </xdr:from>
    <xdr:to>
      <xdr:col>2</xdr:col>
      <xdr:colOff>943316</xdr:colOff>
      <xdr:row>88</xdr:row>
      <xdr:rowOff>1165412</xdr:rowOff>
    </xdr:to>
    <xdr:pic>
      <xdr:nvPicPr>
        <xdr:cNvPr id="55" name="Рисунок 54" descr="Nortex Alfa (2)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218830" y="43466497"/>
          <a:ext cx="887286" cy="119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149750</xdr:colOff>
      <xdr:row>115</xdr:row>
      <xdr:rowOff>33618</xdr:rowOff>
    </xdr:from>
    <xdr:to>
      <xdr:col>2</xdr:col>
      <xdr:colOff>824409</xdr:colOff>
      <xdr:row>115</xdr:row>
      <xdr:rowOff>916638</xdr:rowOff>
    </xdr:to>
    <xdr:pic>
      <xdr:nvPicPr>
        <xdr:cNvPr id="56" name="Рисунок 55" descr="Krasula тик, 1кг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7312550" y="63212943"/>
          <a:ext cx="674659" cy="883020"/>
        </a:xfrm>
        <a:prstGeom prst="rect">
          <a:avLst/>
        </a:prstGeom>
      </xdr:spPr>
    </xdr:pic>
    <xdr:clientData/>
  </xdr:twoCellAnchor>
  <xdr:twoCellAnchor editAs="oneCell">
    <xdr:from>
      <xdr:col>2</xdr:col>
      <xdr:colOff>50936</xdr:colOff>
      <xdr:row>116</xdr:row>
      <xdr:rowOff>258071</xdr:rowOff>
    </xdr:from>
    <xdr:to>
      <xdr:col>2</xdr:col>
      <xdr:colOff>987136</xdr:colOff>
      <xdr:row>118</xdr:row>
      <xdr:rowOff>262509</xdr:rowOff>
    </xdr:to>
    <xdr:pic>
      <xdr:nvPicPr>
        <xdr:cNvPr id="57" name="Рисунок 56" descr="грунтовка 1kg.pn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213736" y="64380371"/>
          <a:ext cx="936200" cy="975988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113</xdr:row>
      <xdr:rowOff>56029</xdr:rowOff>
    </xdr:from>
    <xdr:to>
      <xdr:col>2</xdr:col>
      <xdr:colOff>944240</xdr:colOff>
      <xdr:row>114</xdr:row>
      <xdr:rowOff>426026</xdr:rowOff>
    </xdr:to>
    <xdr:pic>
      <xdr:nvPicPr>
        <xdr:cNvPr id="58" name="Рисунок 57" descr="Krasula тик,3кг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7207624" y="62235229"/>
          <a:ext cx="899416" cy="903397"/>
        </a:xfrm>
        <a:prstGeom prst="rect">
          <a:avLst/>
        </a:prstGeom>
      </xdr:spPr>
    </xdr:pic>
    <xdr:clientData/>
  </xdr:twoCellAnchor>
  <xdr:twoCellAnchor editAs="oneCell">
    <xdr:from>
      <xdr:col>1</xdr:col>
      <xdr:colOff>6439621</xdr:colOff>
      <xdr:row>0</xdr:row>
      <xdr:rowOff>4183</xdr:rowOff>
    </xdr:from>
    <xdr:to>
      <xdr:col>5</xdr:col>
      <xdr:colOff>2133600</xdr:colOff>
      <xdr:row>3</xdr:row>
      <xdr:rowOff>245089</xdr:rowOff>
    </xdr:to>
    <xdr:pic>
      <xdr:nvPicPr>
        <xdr:cNvPr id="59" name="Рисунок 6" descr="печать на прайс.gif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915871" y="4183"/>
          <a:ext cx="5142779" cy="1212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224118</xdr:colOff>
      <xdr:row>109</xdr:row>
      <xdr:rowOff>138544</xdr:rowOff>
    </xdr:from>
    <xdr:to>
      <xdr:col>2</xdr:col>
      <xdr:colOff>806823</xdr:colOff>
      <xdr:row>110</xdr:row>
      <xdr:rowOff>692727</xdr:rowOff>
    </xdr:to>
    <xdr:pic>
      <xdr:nvPicPr>
        <xdr:cNvPr id="60" name="Рисунок 59" descr="масло для полков.pn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386918" y="58850644"/>
          <a:ext cx="582705" cy="982808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98</xdr:row>
      <xdr:rowOff>280147</xdr:rowOff>
    </xdr:from>
    <xdr:to>
      <xdr:col>2</xdr:col>
      <xdr:colOff>984859</xdr:colOff>
      <xdr:row>99</xdr:row>
      <xdr:rowOff>515466</xdr:rowOff>
    </xdr:to>
    <xdr:pic>
      <xdr:nvPicPr>
        <xdr:cNvPr id="61" name="Рисунок 60" descr="Krasula 2,9.pn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7196418" y="48943372"/>
          <a:ext cx="951241" cy="940169"/>
        </a:xfrm>
        <a:prstGeom prst="rect">
          <a:avLst/>
        </a:prstGeom>
      </xdr:spPr>
    </xdr:pic>
    <xdr:clientData/>
  </xdr:twoCellAnchor>
  <xdr:twoCellAnchor editAs="oneCell">
    <xdr:from>
      <xdr:col>2</xdr:col>
      <xdr:colOff>212904</xdr:colOff>
      <xdr:row>100</xdr:row>
      <xdr:rowOff>22412</xdr:rowOff>
    </xdr:from>
    <xdr:to>
      <xdr:col>2</xdr:col>
      <xdr:colOff>761710</xdr:colOff>
      <xdr:row>100</xdr:row>
      <xdr:rowOff>949343</xdr:rowOff>
    </xdr:to>
    <xdr:pic>
      <xdr:nvPicPr>
        <xdr:cNvPr id="62" name="Рисунок 61" descr="Krasula_для наружных работ1 кг.pn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375704" y="50123912"/>
          <a:ext cx="548806" cy="926931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6095999</xdr:colOff>
      <xdr:row>104</xdr:row>
      <xdr:rowOff>51955</xdr:rowOff>
    </xdr:from>
    <xdr:to>
      <xdr:col>1</xdr:col>
      <xdr:colOff>6612205</xdr:colOff>
      <xdr:row>105</xdr:row>
      <xdr:rowOff>216641</xdr:rowOff>
    </xdr:to>
    <xdr:pic>
      <xdr:nvPicPr>
        <xdr:cNvPr id="63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562724" y="53725330"/>
          <a:ext cx="516206" cy="459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82260</xdr:colOff>
      <xdr:row>105</xdr:row>
      <xdr:rowOff>348528</xdr:rowOff>
    </xdr:from>
    <xdr:to>
      <xdr:col>2</xdr:col>
      <xdr:colOff>937341</xdr:colOff>
      <xdr:row>105</xdr:row>
      <xdr:rowOff>1203609</xdr:rowOff>
    </xdr:to>
    <xdr:pic>
      <xdr:nvPicPr>
        <xdr:cNvPr id="64" name="Рисунок 63" descr="Krasula _2,8.pn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245060" y="54317178"/>
          <a:ext cx="855081" cy="855081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30</xdr:row>
      <xdr:rowOff>545684</xdr:rowOff>
    </xdr:from>
    <xdr:to>
      <xdr:col>2</xdr:col>
      <xdr:colOff>928687</xdr:colOff>
      <xdr:row>30</xdr:row>
      <xdr:rowOff>1342102</xdr:rowOff>
    </xdr:to>
    <xdr:pic>
      <xdr:nvPicPr>
        <xdr:cNvPr id="65" name="Рисунок 64" descr="пирилакс.pn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7210425" y="11985209"/>
          <a:ext cx="881062" cy="796418"/>
        </a:xfrm>
        <a:prstGeom prst="rect">
          <a:avLst/>
        </a:prstGeom>
      </xdr:spPr>
    </xdr:pic>
    <xdr:clientData/>
  </xdr:twoCellAnchor>
  <xdr:twoCellAnchor editAs="oneCell">
    <xdr:from>
      <xdr:col>1</xdr:col>
      <xdr:colOff>6147954</xdr:colOff>
      <xdr:row>29</xdr:row>
      <xdr:rowOff>34636</xdr:rowOff>
    </xdr:from>
    <xdr:to>
      <xdr:col>1</xdr:col>
      <xdr:colOff>6664160</xdr:colOff>
      <xdr:row>30</xdr:row>
      <xdr:rowOff>199322</xdr:rowOff>
    </xdr:to>
    <xdr:pic>
      <xdr:nvPicPr>
        <xdr:cNvPr id="66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614679" y="11188411"/>
          <a:ext cx="516206" cy="4504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6632864</xdr:colOff>
      <xdr:row>102</xdr:row>
      <xdr:rowOff>640773</xdr:rowOff>
    </xdr:from>
    <xdr:to>
      <xdr:col>3</xdr:col>
      <xdr:colOff>99586</xdr:colOff>
      <xdr:row>104</xdr:row>
      <xdr:rowOff>143879</xdr:rowOff>
    </xdr:to>
    <xdr:pic>
      <xdr:nvPicPr>
        <xdr:cNvPr id="67" name="Рисунок 66" descr="Krasula aqua 3.pn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7099589" y="52580598"/>
          <a:ext cx="1172447" cy="1236656"/>
        </a:xfrm>
        <a:prstGeom prst="rect">
          <a:avLst/>
        </a:prstGeom>
      </xdr:spPr>
    </xdr:pic>
    <xdr:clientData/>
  </xdr:twoCellAnchor>
  <xdr:twoCellAnchor editAs="oneCell">
    <xdr:from>
      <xdr:col>2</xdr:col>
      <xdr:colOff>121227</xdr:colOff>
      <xdr:row>119</xdr:row>
      <xdr:rowOff>555290</xdr:rowOff>
    </xdr:from>
    <xdr:to>
      <xdr:col>2</xdr:col>
      <xdr:colOff>969819</xdr:colOff>
      <xdr:row>121</xdr:row>
      <xdr:rowOff>104613</xdr:rowOff>
    </xdr:to>
    <xdr:pic>
      <xdr:nvPicPr>
        <xdr:cNvPr id="68" name="Рисунок 67" descr="краска интерьерная_4,5kg.pn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284027" y="66249215"/>
          <a:ext cx="848592" cy="939973"/>
        </a:xfrm>
        <a:prstGeom prst="rect">
          <a:avLst/>
        </a:prstGeom>
      </xdr:spPr>
    </xdr:pic>
    <xdr:clientData/>
  </xdr:twoCellAnchor>
  <xdr:twoCellAnchor editAs="oneCell">
    <xdr:from>
      <xdr:col>1</xdr:col>
      <xdr:colOff>6650183</xdr:colOff>
      <xdr:row>132</xdr:row>
      <xdr:rowOff>415636</xdr:rowOff>
    </xdr:from>
    <xdr:to>
      <xdr:col>2</xdr:col>
      <xdr:colOff>991226</xdr:colOff>
      <xdr:row>132</xdr:row>
      <xdr:rowOff>1319295</xdr:rowOff>
    </xdr:to>
    <xdr:pic>
      <xdr:nvPicPr>
        <xdr:cNvPr id="69" name="Рисунок 68" descr="Рисунок1.pn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7116908" y="73891486"/>
          <a:ext cx="1037118" cy="903659"/>
        </a:xfrm>
        <a:prstGeom prst="rect">
          <a:avLst/>
        </a:prstGeom>
      </xdr:spPr>
    </xdr:pic>
    <xdr:clientData/>
  </xdr:twoCellAnchor>
  <xdr:twoCellAnchor>
    <xdr:from>
      <xdr:col>2</xdr:col>
      <xdr:colOff>311727</xdr:colOff>
      <xdr:row>102</xdr:row>
      <xdr:rowOff>259772</xdr:rowOff>
    </xdr:from>
    <xdr:to>
      <xdr:col>2</xdr:col>
      <xdr:colOff>710045</xdr:colOff>
      <xdr:row>102</xdr:row>
      <xdr:rowOff>782287</xdr:rowOff>
    </xdr:to>
    <xdr:sp macro="" textlink="">
      <xdr:nvSpPr>
        <xdr:cNvPr id="70" name="Стрелка вниз 69"/>
        <xdr:cNvSpPr/>
      </xdr:nvSpPr>
      <xdr:spPr>
        <a:xfrm>
          <a:off x="7474527" y="52199597"/>
          <a:ext cx="398318" cy="522515"/>
        </a:xfrm>
        <a:prstGeom prst="downArrow">
          <a:avLst/>
        </a:prstGeom>
        <a:solidFill>
          <a:srgbClr val="00B0F0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>
            <a:ln>
              <a:noFill/>
            </a:ln>
          </a:endParaRPr>
        </a:p>
      </xdr:txBody>
    </xdr:sp>
    <xdr:clientData/>
  </xdr:twoCellAnchor>
  <xdr:twoCellAnchor editAs="oneCell">
    <xdr:from>
      <xdr:col>1</xdr:col>
      <xdr:colOff>6165273</xdr:colOff>
      <xdr:row>131</xdr:row>
      <xdr:rowOff>34637</xdr:rowOff>
    </xdr:from>
    <xdr:to>
      <xdr:col>1</xdr:col>
      <xdr:colOff>6681479</xdr:colOff>
      <xdr:row>132</xdr:row>
      <xdr:rowOff>95415</xdr:rowOff>
    </xdr:to>
    <xdr:pic>
      <xdr:nvPicPr>
        <xdr:cNvPr id="71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631998" y="73119962"/>
          <a:ext cx="516206" cy="451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69272</xdr:colOff>
      <xdr:row>53</xdr:row>
      <xdr:rowOff>536864</xdr:rowOff>
    </xdr:from>
    <xdr:to>
      <xdr:col>2</xdr:col>
      <xdr:colOff>926522</xdr:colOff>
      <xdr:row>54</xdr:row>
      <xdr:rowOff>860051</xdr:rowOff>
    </xdr:to>
    <xdr:pic>
      <xdr:nvPicPr>
        <xdr:cNvPr id="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32072" y="26902064"/>
          <a:ext cx="857250" cy="856587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/Downloads/&#1055;&#1088;&#1072;&#1081;&#1089;-&#1083;&#1080;&#1089;&#1090;/18.08/&#1055;&#1088;&#1072;&#1081;&#1089;-&#1051;&#1080;&#1089;&#1090;%20&#1086;&#1090;%2018.08.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77;%20&#1087;&#1072;&#1087;&#1082;&#1080;/&#1058;&#1044;%20&#1053;&#1086;&#1088;&#1090;/8.%20&#1054;&#1090;&#1076;&#1077;&#1083;%20&#1087;&#1083;&#1072;&#1085;&#1080;&#1088;&#1086;&#1074;&#1072;&#1085;&#1080;&#1103;%20&#1080;%20&#1072;&#1085;&#1072;&#1083;&#1080;&#1079;&#1072;/&#1048;&#1076;&#1080;&#1103;&#1090;&#1096;&#1080;&#1085;&#1072;%20&#1051;&#1080;&#1083;&#1080;&#1103;/3.%20&#1055;&#1088;&#1072;&#1081;&#1089;&#1099;/2019%20&#1054;&#1055;&#1058;,%20&#1045;&#1062;&#1055;%20&#1080;&#1089;&#1093;&#1086;&#1076;&#1085;/&#1048;&#1057;&#1061;/&#1055;&#1088;&#1072;&#1081;&#1089;-&#1083;&#1080;&#1089;&#1090;/18.08/&#1055;&#1088;&#1072;&#1081;&#1089;-&#1051;&#1080;&#1089;&#1090;%20&#1086;&#1090;%2018.08.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 пром."/>
      <sheetName val="прайс пром.2"/>
      <sheetName val="прайс быт."/>
      <sheetName val="Прайс пром. mini"/>
      <sheetName val="Прайс пром. розница"/>
      <sheetName val="прайс пром.2 розница"/>
      <sheetName val="прайс быт. розница"/>
      <sheetName val="Прайс опт полный "/>
      <sheetName val="Прайс опт кратко"/>
      <sheetName val="Прайс+15 "/>
      <sheetName val="Прайс+30"/>
      <sheetName val="Розница Удмуртия"/>
      <sheetName val="Розница  Удмуртия бытовой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 пром."/>
      <sheetName val="прайс пром.2"/>
      <sheetName val="прайс быт."/>
      <sheetName val="Прайс пром. mini"/>
      <sheetName val="Прайс пром. розница"/>
      <sheetName val="прайс пром.2 розница"/>
      <sheetName val="прайс быт. розница"/>
      <sheetName val="Прайс опт полный "/>
      <sheetName val="Прайс опт кратко"/>
      <sheetName val="Прайс+15 "/>
      <sheetName val="Прайс+30"/>
      <sheetName val="Розница Удмуртия"/>
      <sheetName val="Розница  Удмуртия бытовой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irilax74@mail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irilax74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U137"/>
  <sheetViews>
    <sheetView tabSelected="1" view="pageBreakPreview" zoomScale="40" zoomScaleNormal="90" zoomScaleSheetLayoutView="40" workbookViewId="0">
      <pane xSplit="2" ySplit="9" topLeftCell="F10" activePane="bottomRight" state="frozen"/>
      <selection pane="topRight" activeCell="C1" sqref="C1"/>
      <selection pane="bottomLeft" activeCell="A10" sqref="A10"/>
      <selection pane="bottomRight" activeCell="A2" sqref="A2:B2"/>
    </sheetView>
  </sheetViews>
  <sheetFormatPr defaultRowHeight="12.75" x14ac:dyDescent="0.2"/>
  <cols>
    <col min="1" max="1" width="4" customWidth="1"/>
    <col min="2" max="2" width="90.7109375" customWidth="1"/>
    <col min="3" max="3" width="16.85546875" customWidth="1"/>
    <col min="4" max="4" width="9.5703125" hidden="1" customWidth="1"/>
    <col min="5" max="5" width="6.7109375" customWidth="1"/>
    <col min="6" max="6" width="8.5703125" customWidth="1"/>
    <col min="7" max="7" width="7.42578125" customWidth="1"/>
    <col min="8" max="8" width="7.140625" customWidth="1"/>
    <col min="9" max="9" width="7" customWidth="1"/>
    <col min="10" max="10" width="7" style="83" hidden="1" customWidth="1"/>
    <col min="11" max="11" width="7.28515625" customWidth="1"/>
    <col min="12" max="12" width="7" customWidth="1"/>
    <col min="13" max="13" width="6.85546875" customWidth="1"/>
    <col min="14" max="15" width="8.5703125" customWidth="1"/>
    <col min="16" max="16" width="11" style="83" hidden="1" customWidth="1"/>
    <col min="17" max="17" width="10" customWidth="1"/>
    <col min="18" max="18" width="8.85546875" customWidth="1"/>
    <col min="19" max="19" width="10.42578125" customWidth="1"/>
    <col min="20" max="20" width="25.7109375" style="214" customWidth="1"/>
  </cols>
  <sheetData>
    <row r="1" spans="1:20" ht="18" customHeight="1" x14ac:dyDescent="0.3">
      <c r="A1" s="215" t="s">
        <v>215</v>
      </c>
      <c r="B1" s="216"/>
      <c r="C1" s="222"/>
      <c r="D1" s="222"/>
      <c r="E1" s="222"/>
      <c r="F1" s="222"/>
      <c r="G1" s="222"/>
      <c r="H1" s="222"/>
      <c r="I1" s="222"/>
      <c r="J1" s="222"/>
      <c r="K1" s="222"/>
      <c r="L1" s="49"/>
      <c r="M1" s="49"/>
      <c r="N1" s="49"/>
      <c r="O1" s="49"/>
      <c r="P1" s="223"/>
      <c r="Q1" s="223"/>
      <c r="R1" s="223"/>
      <c r="S1" s="223"/>
      <c r="T1" s="204"/>
    </row>
    <row r="2" spans="1:20" ht="38.25" customHeight="1" x14ac:dyDescent="0.25">
      <c r="A2" s="220" t="s">
        <v>216</v>
      </c>
      <c r="B2" s="220"/>
      <c r="C2" s="222"/>
      <c r="D2" s="222"/>
      <c r="E2" s="222"/>
      <c r="F2" s="222"/>
      <c r="G2" s="222"/>
      <c r="H2" s="222"/>
      <c r="I2" s="222"/>
      <c r="J2" s="222"/>
      <c r="K2" s="222"/>
      <c r="L2" s="49"/>
      <c r="M2" s="49"/>
      <c r="N2" s="49"/>
      <c r="O2" s="49"/>
      <c r="P2" s="84"/>
      <c r="Q2" s="180"/>
      <c r="R2" s="180"/>
      <c r="S2" s="180"/>
      <c r="T2" s="204"/>
    </row>
    <row r="3" spans="1:20" ht="38.25" customHeight="1" x14ac:dyDescent="0.25">
      <c r="A3" s="221" t="s">
        <v>217</v>
      </c>
      <c r="B3" s="221"/>
      <c r="C3" s="222"/>
      <c r="D3" s="222"/>
      <c r="E3" s="222"/>
      <c r="F3" s="222"/>
      <c r="G3" s="222"/>
      <c r="H3" s="222"/>
      <c r="I3" s="222"/>
      <c r="J3" s="222"/>
      <c r="K3" s="222"/>
      <c r="L3" s="49"/>
      <c r="M3" s="49"/>
      <c r="N3" s="49"/>
      <c r="O3" s="49"/>
      <c r="P3" s="84"/>
      <c r="Q3" s="180"/>
      <c r="R3" s="180"/>
      <c r="S3" s="180"/>
      <c r="T3" s="204"/>
    </row>
    <row r="4" spans="1:20" ht="18" customHeight="1" x14ac:dyDescent="0.25">
      <c r="A4" s="217" t="s">
        <v>218</v>
      </c>
      <c r="B4" s="218"/>
      <c r="C4" s="224"/>
      <c r="D4" s="224"/>
      <c r="E4" s="224"/>
      <c r="F4" s="224"/>
      <c r="G4" s="224"/>
      <c r="H4" s="224"/>
      <c r="I4" s="224"/>
      <c r="J4" s="224"/>
      <c r="K4" s="224"/>
      <c r="L4" s="49"/>
      <c r="M4" s="49"/>
      <c r="N4" s="49"/>
      <c r="O4" s="49"/>
      <c r="P4" s="84"/>
      <c r="Q4" s="180"/>
      <c r="R4" s="180"/>
      <c r="S4" s="180"/>
      <c r="T4" s="204"/>
    </row>
    <row r="5" spans="1:20" ht="33" customHeight="1" x14ac:dyDescent="0.25">
      <c r="A5" s="49"/>
      <c r="B5" s="49"/>
      <c r="C5" s="225"/>
      <c r="D5" s="225"/>
      <c r="E5" s="225"/>
      <c r="F5" s="225"/>
      <c r="G5" s="225"/>
      <c r="H5" s="225"/>
      <c r="I5" s="225"/>
      <c r="J5" s="225"/>
      <c r="K5" s="225"/>
      <c r="L5" s="49"/>
      <c r="M5" s="49"/>
      <c r="N5" s="49"/>
      <c r="O5" s="49"/>
      <c r="P5" s="84"/>
      <c r="Q5" s="180"/>
      <c r="R5" s="180"/>
      <c r="S5" s="180"/>
      <c r="T5" s="204"/>
    </row>
    <row r="6" spans="1:20" ht="38.25" customHeight="1" x14ac:dyDescent="0.35">
      <c r="A6" s="219" t="s">
        <v>219</v>
      </c>
      <c r="B6" s="50"/>
      <c r="C6" s="50"/>
      <c r="D6" s="50"/>
      <c r="E6" s="50"/>
      <c r="F6" s="50"/>
      <c r="G6" s="50"/>
      <c r="H6" s="50"/>
      <c r="I6" s="50"/>
      <c r="J6" s="85"/>
      <c r="K6" s="50"/>
      <c r="L6" s="50"/>
      <c r="M6" s="50"/>
      <c r="N6" s="50"/>
      <c r="O6" s="50"/>
      <c r="P6" s="85"/>
      <c r="Q6" s="50"/>
      <c r="R6" s="50"/>
      <c r="S6" s="50"/>
      <c r="T6" s="205"/>
    </row>
    <row r="7" spans="1:20" ht="24.75" customHeight="1" x14ac:dyDescent="0.35">
      <c r="A7" s="236"/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</row>
    <row r="8" spans="1:20" ht="45.75" customHeight="1" x14ac:dyDescent="0.2">
      <c r="A8" s="237" t="s">
        <v>0</v>
      </c>
      <c r="B8" s="239" t="s">
        <v>1</v>
      </c>
      <c r="C8" s="241" t="s">
        <v>2</v>
      </c>
      <c r="D8" s="40"/>
      <c r="E8" s="243" t="s">
        <v>3</v>
      </c>
      <c r="F8" s="244"/>
      <c r="G8" s="244"/>
      <c r="H8" s="244"/>
      <c r="I8" s="245"/>
      <c r="J8" s="91"/>
      <c r="K8" s="243" t="s">
        <v>4</v>
      </c>
      <c r="L8" s="244"/>
      <c r="M8" s="244"/>
      <c r="N8" s="244"/>
      <c r="O8" s="245"/>
      <c r="P8" s="86"/>
      <c r="Q8" s="241" t="s">
        <v>5</v>
      </c>
      <c r="R8" s="241" t="s">
        <v>6</v>
      </c>
      <c r="S8" s="239" t="s">
        <v>129</v>
      </c>
      <c r="T8" s="246" t="s">
        <v>213</v>
      </c>
    </row>
    <row r="9" spans="1:20" ht="82.5" customHeight="1" x14ac:dyDescent="0.2">
      <c r="A9" s="238"/>
      <c r="B9" s="240"/>
      <c r="C9" s="242"/>
      <c r="D9" s="41"/>
      <c r="E9" s="155" t="s">
        <v>9</v>
      </c>
      <c r="F9" s="155" t="s">
        <v>10</v>
      </c>
      <c r="G9" s="155" t="s">
        <v>11</v>
      </c>
      <c r="H9" s="155" t="s">
        <v>12</v>
      </c>
      <c r="I9" s="155" t="s">
        <v>181</v>
      </c>
      <c r="J9" s="87"/>
      <c r="K9" s="80" t="s">
        <v>13</v>
      </c>
      <c r="L9" s="80" t="s">
        <v>14</v>
      </c>
      <c r="M9" s="80" t="s">
        <v>15</v>
      </c>
      <c r="N9" s="80" t="s">
        <v>182</v>
      </c>
      <c r="O9" s="155" t="s">
        <v>181</v>
      </c>
      <c r="P9" s="87"/>
      <c r="Q9" s="242"/>
      <c r="R9" s="242"/>
      <c r="S9" s="240"/>
      <c r="T9" s="247"/>
    </row>
    <row r="10" spans="1:20" ht="39.75" customHeight="1" x14ac:dyDescent="0.2">
      <c r="A10" s="226" t="s">
        <v>17</v>
      </c>
      <c r="B10" s="227"/>
      <c r="C10" s="4"/>
      <c r="D10" s="4"/>
      <c r="E10" s="4"/>
      <c r="F10" s="4"/>
      <c r="G10" s="4"/>
      <c r="H10" s="4"/>
      <c r="I10" s="4"/>
      <c r="J10" s="88"/>
      <c r="K10" s="4"/>
      <c r="L10" s="4"/>
      <c r="M10" s="4"/>
      <c r="N10" s="4"/>
      <c r="O10" s="4"/>
      <c r="P10" s="88"/>
      <c r="Q10" s="4"/>
      <c r="R10" s="4"/>
      <c r="S10" s="4"/>
      <c r="T10" s="206"/>
    </row>
    <row r="11" spans="1:20" ht="36.75" customHeight="1" x14ac:dyDescent="0.2">
      <c r="A11" s="228">
        <v>1</v>
      </c>
      <c r="B11" t="s">
        <v>253</v>
      </c>
      <c r="C11" s="229" t="s">
        <v>18</v>
      </c>
      <c r="D11" s="162">
        <v>100</v>
      </c>
      <c r="E11" s="232">
        <v>100</v>
      </c>
      <c r="F11" s="232">
        <v>280</v>
      </c>
      <c r="G11" s="233">
        <v>180</v>
      </c>
      <c r="H11" s="232">
        <v>400</v>
      </c>
      <c r="I11" s="232" t="s">
        <v>33</v>
      </c>
      <c r="J11" s="157"/>
      <c r="K11" s="59">
        <f>S11*0.1</f>
        <v>27.788</v>
      </c>
      <c r="L11" s="59">
        <f>S11*0.28</f>
        <v>77.806400000000011</v>
      </c>
      <c r="M11" s="59">
        <f t="shared" ref="M11:M12" si="0">S11*0.18</f>
        <v>50.0184</v>
      </c>
      <c r="N11" s="59">
        <f t="shared" ref="N11:N12" si="1">S11*0.4</f>
        <v>111.152</v>
      </c>
      <c r="O11" s="59" t="s">
        <v>33</v>
      </c>
      <c r="P11" s="82">
        <v>50</v>
      </c>
      <c r="Q11" s="233" t="s">
        <v>19</v>
      </c>
      <c r="R11" s="52" t="s">
        <v>20</v>
      </c>
      <c r="S11" s="97">
        <f t="shared" ref="S11:S31" si="2">T11/P11</f>
        <v>277.88</v>
      </c>
      <c r="T11" s="207">
        <v>13894</v>
      </c>
    </row>
    <row r="12" spans="1:20" ht="39" customHeight="1" x14ac:dyDescent="0.2">
      <c r="A12" s="228"/>
      <c r="B12" s="248" t="s">
        <v>197</v>
      </c>
      <c r="C12" s="230"/>
      <c r="D12" s="147">
        <v>100</v>
      </c>
      <c r="E12" s="232"/>
      <c r="F12" s="232"/>
      <c r="G12" s="234"/>
      <c r="H12" s="232"/>
      <c r="I12" s="232"/>
      <c r="J12" s="157"/>
      <c r="K12" s="59">
        <f>S12*0.1</f>
        <v>33.612500000000004</v>
      </c>
      <c r="L12" s="59">
        <f t="shared" ref="L12" si="3">S12*0.28</f>
        <v>94.115000000000009</v>
      </c>
      <c r="M12" s="59">
        <f t="shared" si="0"/>
        <v>60.502499999999998</v>
      </c>
      <c r="N12" s="59">
        <f t="shared" si="1"/>
        <v>134.45000000000002</v>
      </c>
      <c r="O12" s="59" t="s">
        <v>33</v>
      </c>
      <c r="P12" s="82">
        <v>24</v>
      </c>
      <c r="Q12" s="235"/>
      <c r="R12" s="54" t="s">
        <v>21</v>
      </c>
      <c r="S12" s="97">
        <f t="shared" si="2"/>
        <v>336.125</v>
      </c>
      <c r="T12" s="207">
        <v>8067</v>
      </c>
    </row>
    <row r="13" spans="1:20" ht="39" customHeight="1" x14ac:dyDescent="0.2">
      <c r="A13" s="228"/>
      <c r="B13" s="248"/>
      <c r="C13" s="230"/>
      <c r="D13" s="147"/>
      <c r="E13" s="232"/>
      <c r="F13" s="232"/>
      <c r="G13" s="234"/>
      <c r="H13" s="232"/>
      <c r="I13" s="232"/>
      <c r="J13" s="157"/>
      <c r="K13" s="59">
        <f>S13*0.1</f>
        <v>35.971428571428575</v>
      </c>
      <c r="L13" s="59">
        <f>S13*0.28</f>
        <v>100.72000000000001</v>
      </c>
      <c r="M13" s="59">
        <f>S13*0.18</f>
        <v>64.748571428571424</v>
      </c>
      <c r="N13" s="59">
        <f>S13*0.4</f>
        <v>143.8857142857143</v>
      </c>
      <c r="O13" s="59" t="s">
        <v>33</v>
      </c>
      <c r="P13" s="82">
        <v>10.5</v>
      </c>
      <c r="Q13" s="233" t="s">
        <v>22</v>
      </c>
      <c r="R13" s="54" t="s">
        <v>23</v>
      </c>
      <c r="S13" s="97">
        <f t="shared" si="2"/>
        <v>359.71428571428572</v>
      </c>
      <c r="T13" s="207">
        <v>3777</v>
      </c>
    </row>
    <row r="14" spans="1:20" ht="39" customHeight="1" x14ac:dyDescent="0.2">
      <c r="A14" s="228"/>
      <c r="B14" s="248"/>
      <c r="C14" s="230"/>
      <c r="D14" s="147"/>
      <c r="E14" s="232"/>
      <c r="F14" s="232"/>
      <c r="G14" s="234"/>
      <c r="H14" s="232"/>
      <c r="I14" s="232"/>
      <c r="J14" s="157"/>
      <c r="K14" s="59">
        <f t="shared" ref="K14:K17" si="4">S14*0.1</f>
        <v>38.515151515151523</v>
      </c>
      <c r="L14" s="59">
        <f t="shared" ref="L14:L17" si="5">S14*0.28</f>
        <v>107.84242424242426</v>
      </c>
      <c r="M14" s="59">
        <f t="shared" ref="M14:M17" si="6">S14*0.18</f>
        <v>69.327272727272728</v>
      </c>
      <c r="N14" s="59">
        <f t="shared" ref="N14" si="7">S14*0.4</f>
        <v>154.06060606060609</v>
      </c>
      <c r="O14" s="59" t="s">
        <v>33</v>
      </c>
      <c r="P14" s="82">
        <v>3.3</v>
      </c>
      <c r="Q14" s="234"/>
      <c r="R14" s="54" t="s">
        <v>24</v>
      </c>
      <c r="S14" s="97">
        <f t="shared" si="2"/>
        <v>385.15151515151518</v>
      </c>
      <c r="T14" s="207">
        <v>1271</v>
      </c>
    </row>
    <row r="15" spans="1:20" ht="39" customHeight="1" x14ac:dyDescent="0.2">
      <c r="A15" s="228"/>
      <c r="B15" s="249"/>
      <c r="C15" s="231"/>
      <c r="D15" s="148"/>
      <c r="E15" s="232"/>
      <c r="F15" s="232"/>
      <c r="G15" s="235"/>
      <c r="H15" s="232"/>
      <c r="I15" s="232"/>
      <c r="J15" s="157"/>
      <c r="K15" s="59">
        <f t="shared" si="4"/>
        <v>41.300000000000004</v>
      </c>
      <c r="L15" s="59">
        <f t="shared" si="5"/>
        <v>115.64000000000001</v>
      </c>
      <c r="M15" s="59">
        <f t="shared" si="6"/>
        <v>74.34</v>
      </c>
      <c r="N15" s="59">
        <f>S15*0.4</f>
        <v>165.20000000000002</v>
      </c>
      <c r="O15" s="59" t="s">
        <v>33</v>
      </c>
      <c r="P15" s="82">
        <v>1</v>
      </c>
      <c r="Q15" s="235"/>
      <c r="R15" s="54" t="s">
        <v>25</v>
      </c>
      <c r="S15" s="97">
        <f t="shared" si="2"/>
        <v>413</v>
      </c>
      <c r="T15" s="207">
        <v>413</v>
      </c>
    </row>
    <row r="16" spans="1:20" ht="36" customHeight="1" x14ac:dyDescent="0.2">
      <c r="A16" s="250">
        <v>2</v>
      </c>
      <c r="B16" t="s">
        <v>254</v>
      </c>
      <c r="C16" s="251" t="s">
        <v>26</v>
      </c>
      <c r="D16" s="169">
        <v>100</v>
      </c>
      <c r="E16" s="254">
        <v>100</v>
      </c>
      <c r="F16" s="254">
        <v>280</v>
      </c>
      <c r="G16" s="255">
        <v>180</v>
      </c>
      <c r="H16" s="254">
        <v>400</v>
      </c>
      <c r="I16" s="254" t="s">
        <v>33</v>
      </c>
      <c r="J16" s="157"/>
      <c r="K16" s="58">
        <f>S16*0.1</f>
        <v>21.114000000000001</v>
      </c>
      <c r="L16" s="58">
        <f t="shared" si="5"/>
        <v>59.119199999999999</v>
      </c>
      <c r="M16" s="58">
        <f t="shared" si="6"/>
        <v>38.005199999999995</v>
      </c>
      <c r="N16" s="58">
        <f t="shared" ref="N16:N17" si="8">S16*0.4</f>
        <v>84.456000000000003</v>
      </c>
      <c r="O16" s="58" t="s">
        <v>33</v>
      </c>
      <c r="P16" s="82">
        <v>50</v>
      </c>
      <c r="Q16" s="255" t="s">
        <v>19</v>
      </c>
      <c r="R16" s="55" t="s">
        <v>20</v>
      </c>
      <c r="S16" s="98">
        <f t="shared" si="2"/>
        <v>211.14</v>
      </c>
      <c r="T16" s="207">
        <v>10557</v>
      </c>
    </row>
    <row r="17" spans="1:20" ht="30" customHeight="1" x14ac:dyDescent="0.2">
      <c r="A17" s="250"/>
      <c r="B17" s="258" t="s">
        <v>111</v>
      </c>
      <c r="C17" s="252"/>
      <c r="D17" s="149">
        <v>100</v>
      </c>
      <c r="E17" s="254"/>
      <c r="F17" s="254"/>
      <c r="G17" s="256"/>
      <c r="H17" s="254"/>
      <c r="I17" s="254"/>
      <c r="J17" s="157"/>
      <c r="K17" s="58">
        <f t="shared" si="4"/>
        <v>25.537500000000001</v>
      </c>
      <c r="L17" s="58">
        <f t="shared" si="5"/>
        <v>71.50500000000001</v>
      </c>
      <c r="M17" s="58">
        <f t="shared" si="6"/>
        <v>45.967500000000001</v>
      </c>
      <c r="N17" s="58">
        <f t="shared" si="8"/>
        <v>102.15</v>
      </c>
      <c r="O17" s="58" t="s">
        <v>33</v>
      </c>
      <c r="P17" s="82">
        <v>24</v>
      </c>
      <c r="Q17" s="257"/>
      <c r="R17" s="57" t="s">
        <v>21</v>
      </c>
      <c r="S17" s="98">
        <f t="shared" si="2"/>
        <v>255.375</v>
      </c>
      <c r="T17" s="207">
        <v>6129</v>
      </c>
    </row>
    <row r="18" spans="1:20" ht="30" customHeight="1" x14ac:dyDescent="0.2">
      <c r="A18" s="250"/>
      <c r="B18" s="258"/>
      <c r="C18" s="252"/>
      <c r="D18" s="149"/>
      <c r="E18" s="254"/>
      <c r="F18" s="254"/>
      <c r="G18" s="256"/>
      <c r="H18" s="254"/>
      <c r="I18" s="254"/>
      <c r="J18" s="157"/>
      <c r="K18" s="58">
        <f>S18*0.1</f>
        <v>27.33636363636364</v>
      </c>
      <c r="L18" s="58">
        <f>S18*0.28</f>
        <v>76.541818181818186</v>
      </c>
      <c r="M18" s="58">
        <f>S18*0.18</f>
        <v>49.205454545454543</v>
      </c>
      <c r="N18" s="58">
        <f>S18*0.4</f>
        <v>109.34545454545456</v>
      </c>
      <c r="O18" s="58" t="s">
        <v>33</v>
      </c>
      <c r="P18" s="82">
        <v>11</v>
      </c>
      <c r="Q18" s="255" t="s">
        <v>22</v>
      </c>
      <c r="R18" s="57" t="s">
        <v>27</v>
      </c>
      <c r="S18" s="98">
        <f t="shared" si="2"/>
        <v>273.36363636363637</v>
      </c>
      <c r="T18" s="207">
        <v>3007</v>
      </c>
    </row>
    <row r="19" spans="1:20" ht="30" customHeight="1" x14ac:dyDescent="0.2">
      <c r="A19" s="250"/>
      <c r="B19" s="258"/>
      <c r="C19" s="252"/>
      <c r="D19" s="149"/>
      <c r="E19" s="254"/>
      <c r="F19" s="254"/>
      <c r="G19" s="256"/>
      <c r="H19" s="254"/>
      <c r="I19" s="254"/>
      <c r="J19" s="157"/>
      <c r="K19" s="58">
        <f t="shared" ref="K19:K22" si="9">S19*0.1</f>
        <v>29.285714285714285</v>
      </c>
      <c r="L19" s="58">
        <f t="shared" ref="L19:L22" si="10">S19*0.28</f>
        <v>82</v>
      </c>
      <c r="M19" s="58">
        <f>S19*0.18</f>
        <v>52.714285714285708</v>
      </c>
      <c r="N19" s="58">
        <f>S19*0.4</f>
        <v>117.14285714285714</v>
      </c>
      <c r="O19" s="58" t="s">
        <v>33</v>
      </c>
      <c r="P19" s="82">
        <v>3.5</v>
      </c>
      <c r="Q19" s="256"/>
      <c r="R19" s="57" t="s">
        <v>28</v>
      </c>
      <c r="S19" s="98">
        <f t="shared" si="2"/>
        <v>292.85714285714283</v>
      </c>
      <c r="T19" s="207">
        <v>1025</v>
      </c>
    </row>
    <row r="20" spans="1:20" ht="30" customHeight="1" x14ac:dyDescent="0.2">
      <c r="A20" s="250"/>
      <c r="B20" s="259"/>
      <c r="C20" s="253"/>
      <c r="D20" s="150"/>
      <c r="E20" s="254"/>
      <c r="F20" s="254"/>
      <c r="G20" s="257"/>
      <c r="H20" s="254"/>
      <c r="I20" s="254"/>
      <c r="J20" s="157"/>
      <c r="K20" s="58">
        <f t="shared" si="9"/>
        <v>31.363636363636363</v>
      </c>
      <c r="L20" s="58">
        <f t="shared" si="10"/>
        <v>87.818181818181827</v>
      </c>
      <c r="M20" s="58">
        <f t="shared" ref="M20:M22" si="11">S20*0.18</f>
        <v>56.454545454545453</v>
      </c>
      <c r="N20" s="58">
        <f t="shared" ref="N20:N22" si="12">S20*0.4</f>
        <v>125.45454545454545</v>
      </c>
      <c r="O20" s="58" t="s">
        <v>33</v>
      </c>
      <c r="P20" s="82">
        <v>1.1000000000000001</v>
      </c>
      <c r="Q20" s="257"/>
      <c r="R20" s="57" t="s">
        <v>29</v>
      </c>
      <c r="S20" s="98">
        <f t="shared" si="2"/>
        <v>313.63636363636363</v>
      </c>
      <c r="T20" s="207">
        <v>345</v>
      </c>
    </row>
    <row r="21" spans="1:20" ht="44.25" customHeight="1" x14ac:dyDescent="0.2">
      <c r="A21" s="228">
        <v>3</v>
      </c>
      <c r="B21" t="s">
        <v>255</v>
      </c>
      <c r="C21" s="229" t="s">
        <v>30</v>
      </c>
      <c r="D21" s="162">
        <v>100</v>
      </c>
      <c r="E21" s="232">
        <v>100</v>
      </c>
      <c r="F21" s="232">
        <v>280</v>
      </c>
      <c r="G21" s="233">
        <v>180</v>
      </c>
      <c r="H21" s="232">
        <v>400</v>
      </c>
      <c r="I21" s="232" t="s">
        <v>33</v>
      </c>
      <c r="J21" s="157"/>
      <c r="K21" s="59">
        <f>S21*0.1</f>
        <v>21.22</v>
      </c>
      <c r="L21" s="59">
        <f t="shared" si="10"/>
        <v>59.416000000000004</v>
      </c>
      <c r="M21" s="59">
        <f t="shared" si="11"/>
        <v>38.195999999999998</v>
      </c>
      <c r="N21" s="59">
        <f t="shared" si="12"/>
        <v>84.88</v>
      </c>
      <c r="O21" s="59" t="s">
        <v>33</v>
      </c>
      <c r="P21" s="82">
        <v>50</v>
      </c>
      <c r="Q21" s="233" t="s">
        <v>19</v>
      </c>
      <c r="R21" s="52" t="s">
        <v>20</v>
      </c>
      <c r="S21" s="97">
        <f t="shared" si="2"/>
        <v>212.2</v>
      </c>
      <c r="T21" s="207">
        <v>10610</v>
      </c>
    </row>
    <row r="22" spans="1:20" ht="47.25" customHeight="1" x14ac:dyDescent="0.2">
      <c r="A22" s="228"/>
      <c r="B22" s="248" t="s">
        <v>110</v>
      </c>
      <c r="C22" s="230"/>
      <c r="D22" s="147">
        <v>100</v>
      </c>
      <c r="E22" s="232"/>
      <c r="F22" s="232"/>
      <c r="G22" s="234"/>
      <c r="H22" s="232"/>
      <c r="I22" s="232"/>
      <c r="J22" s="157"/>
      <c r="K22" s="59">
        <f t="shared" si="9"/>
        <v>25.665384615384614</v>
      </c>
      <c r="L22" s="59">
        <f t="shared" si="10"/>
        <v>71.863076923076918</v>
      </c>
      <c r="M22" s="59">
        <f t="shared" si="11"/>
        <v>46.1976923076923</v>
      </c>
      <c r="N22" s="59">
        <f t="shared" si="12"/>
        <v>102.66153846153846</v>
      </c>
      <c r="O22" s="59" t="s">
        <v>33</v>
      </c>
      <c r="P22" s="82">
        <v>26</v>
      </c>
      <c r="Q22" s="235"/>
      <c r="R22" s="54" t="s">
        <v>95</v>
      </c>
      <c r="S22" s="97">
        <f t="shared" si="2"/>
        <v>256.65384615384613</v>
      </c>
      <c r="T22" s="207">
        <v>6673</v>
      </c>
    </row>
    <row r="23" spans="1:20" ht="47.25" customHeight="1" x14ac:dyDescent="0.2">
      <c r="A23" s="228"/>
      <c r="B23" s="248"/>
      <c r="C23" s="230"/>
      <c r="D23" s="147"/>
      <c r="E23" s="232"/>
      <c r="F23" s="232"/>
      <c r="G23" s="234"/>
      <c r="H23" s="232"/>
      <c r="I23" s="232"/>
      <c r="J23" s="157"/>
      <c r="K23" s="59">
        <f>S23*0.1</f>
        <v>27.463636363636365</v>
      </c>
      <c r="L23" s="59">
        <f>S23*0.28</f>
        <v>76.898181818181826</v>
      </c>
      <c r="M23" s="59">
        <f>S23*0.18</f>
        <v>49.43454545454545</v>
      </c>
      <c r="N23" s="59">
        <f>S23*0.4</f>
        <v>109.85454545454546</v>
      </c>
      <c r="O23" s="59" t="s">
        <v>33</v>
      </c>
      <c r="P23" s="82">
        <v>11</v>
      </c>
      <c r="Q23" s="233" t="s">
        <v>22</v>
      </c>
      <c r="R23" s="54" t="s">
        <v>27</v>
      </c>
      <c r="S23" s="97">
        <f t="shared" si="2"/>
        <v>274.63636363636363</v>
      </c>
      <c r="T23" s="207">
        <v>3021</v>
      </c>
    </row>
    <row r="24" spans="1:20" ht="47.25" customHeight="1" x14ac:dyDescent="0.2">
      <c r="A24" s="228"/>
      <c r="B24" s="248"/>
      <c r="C24" s="230"/>
      <c r="D24" s="147"/>
      <c r="E24" s="232"/>
      <c r="F24" s="232"/>
      <c r="G24" s="234"/>
      <c r="H24" s="232"/>
      <c r="I24" s="232"/>
      <c r="J24" s="157"/>
      <c r="K24" s="59">
        <f>S24*0.1</f>
        <v>29.371428571428574</v>
      </c>
      <c r="L24" s="59">
        <f t="shared" ref="L24:L25" si="13">S24*0.28</f>
        <v>82.240000000000009</v>
      </c>
      <c r="M24" s="59">
        <f t="shared" ref="M24:M25" si="14">S24*0.18</f>
        <v>52.868571428571428</v>
      </c>
      <c r="N24" s="59">
        <f t="shared" ref="N24:N25" si="15">S24*0.4</f>
        <v>117.48571428571429</v>
      </c>
      <c r="O24" s="59" t="s">
        <v>33</v>
      </c>
      <c r="P24" s="82">
        <v>3.5</v>
      </c>
      <c r="Q24" s="234"/>
      <c r="R24" s="54" t="s">
        <v>28</v>
      </c>
      <c r="S24" s="97">
        <f t="shared" si="2"/>
        <v>293.71428571428572</v>
      </c>
      <c r="T24" s="207">
        <v>1028</v>
      </c>
    </row>
    <row r="25" spans="1:20" ht="47.25" customHeight="1" x14ac:dyDescent="0.2">
      <c r="A25" s="228"/>
      <c r="B25" s="249"/>
      <c r="C25" s="231"/>
      <c r="D25" s="148"/>
      <c r="E25" s="232"/>
      <c r="F25" s="232"/>
      <c r="G25" s="235"/>
      <c r="H25" s="232"/>
      <c r="I25" s="232"/>
      <c r="J25" s="157"/>
      <c r="K25" s="59">
        <f t="shared" ref="K25" si="16">S25*0.1</f>
        <v>31.454545454545453</v>
      </c>
      <c r="L25" s="59">
        <f t="shared" si="13"/>
        <v>88.072727272727263</v>
      </c>
      <c r="M25" s="59">
        <f t="shared" si="14"/>
        <v>56.61818181818181</v>
      </c>
      <c r="N25" s="59">
        <f t="shared" si="15"/>
        <v>125.81818181818181</v>
      </c>
      <c r="O25" s="59" t="s">
        <v>33</v>
      </c>
      <c r="P25" s="82">
        <v>1.1000000000000001</v>
      </c>
      <c r="Q25" s="235"/>
      <c r="R25" s="54" t="s">
        <v>29</v>
      </c>
      <c r="S25" s="97">
        <f t="shared" si="2"/>
        <v>314.5454545454545</v>
      </c>
      <c r="T25" s="207">
        <v>346</v>
      </c>
    </row>
    <row r="26" spans="1:20" ht="42" customHeight="1" x14ac:dyDescent="0.2">
      <c r="A26" s="250">
        <v>4</v>
      </c>
      <c r="B26" t="s">
        <v>223</v>
      </c>
      <c r="C26" s="251" t="s">
        <v>31</v>
      </c>
      <c r="D26" s="169">
        <v>200</v>
      </c>
      <c r="E26" s="254">
        <v>200</v>
      </c>
      <c r="F26" s="254" t="s">
        <v>32</v>
      </c>
      <c r="G26" s="255">
        <v>200</v>
      </c>
      <c r="H26" s="254" t="s">
        <v>33</v>
      </c>
      <c r="I26" s="254" t="s">
        <v>33</v>
      </c>
      <c r="J26" s="157"/>
      <c r="K26" s="58">
        <f t="shared" ref="K26:K28" si="17">S26*0.2</f>
        <v>37.739130434782609</v>
      </c>
      <c r="L26" s="58">
        <f t="shared" ref="L26:L30" si="18">S26*0.2</f>
        <v>37.739130434782609</v>
      </c>
      <c r="M26" s="58">
        <f t="shared" ref="M26:M33" si="19">S26*0.2</f>
        <v>37.739130434782609</v>
      </c>
      <c r="N26" s="58" t="s">
        <v>33</v>
      </c>
      <c r="O26" s="58" t="s">
        <v>33</v>
      </c>
      <c r="P26" s="82">
        <v>46</v>
      </c>
      <c r="Q26" s="255" t="s">
        <v>19</v>
      </c>
      <c r="R26" s="55" t="s">
        <v>34</v>
      </c>
      <c r="S26" s="98">
        <f t="shared" si="2"/>
        <v>188.69565217391303</v>
      </c>
      <c r="T26" s="208">
        <v>8680</v>
      </c>
    </row>
    <row r="27" spans="1:20" ht="28.5" customHeight="1" x14ac:dyDescent="0.2">
      <c r="A27" s="250"/>
      <c r="B27" s="258" t="s">
        <v>141</v>
      </c>
      <c r="C27" s="252"/>
      <c r="D27" s="149">
        <v>200</v>
      </c>
      <c r="E27" s="254"/>
      <c r="F27" s="254"/>
      <c r="G27" s="256"/>
      <c r="H27" s="254"/>
      <c r="I27" s="254"/>
      <c r="J27" s="157"/>
      <c r="K27" s="58">
        <f t="shared" si="17"/>
        <v>45.127272727272725</v>
      </c>
      <c r="L27" s="58">
        <f t="shared" si="18"/>
        <v>45.127272727272725</v>
      </c>
      <c r="M27" s="58">
        <f t="shared" si="19"/>
        <v>45.127272727272725</v>
      </c>
      <c r="N27" s="58" t="s">
        <v>33</v>
      </c>
      <c r="O27" s="58" t="s">
        <v>33</v>
      </c>
      <c r="P27" s="82">
        <v>22</v>
      </c>
      <c r="Q27" s="257"/>
      <c r="R27" s="57" t="s">
        <v>96</v>
      </c>
      <c r="S27" s="98">
        <f t="shared" si="2"/>
        <v>225.63636363636363</v>
      </c>
      <c r="T27" s="207">
        <v>4964</v>
      </c>
    </row>
    <row r="28" spans="1:20" ht="28.5" customHeight="1" x14ac:dyDescent="0.2">
      <c r="A28" s="250"/>
      <c r="B28" s="258"/>
      <c r="C28" s="252"/>
      <c r="D28" s="149"/>
      <c r="E28" s="254"/>
      <c r="F28" s="254"/>
      <c r="G28" s="256"/>
      <c r="H28" s="254"/>
      <c r="I28" s="254"/>
      <c r="J28" s="157"/>
      <c r="K28" s="58">
        <f t="shared" si="17"/>
        <v>47.960000000000008</v>
      </c>
      <c r="L28" s="58">
        <f t="shared" si="18"/>
        <v>47.960000000000008</v>
      </c>
      <c r="M28" s="58">
        <f>S28*0.2</f>
        <v>47.960000000000008</v>
      </c>
      <c r="N28" s="58" t="s">
        <v>33</v>
      </c>
      <c r="O28" s="58" t="s">
        <v>33</v>
      </c>
      <c r="P28" s="82">
        <v>10</v>
      </c>
      <c r="Q28" s="255" t="s">
        <v>22</v>
      </c>
      <c r="R28" s="57" t="s">
        <v>97</v>
      </c>
      <c r="S28" s="98">
        <f t="shared" si="2"/>
        <v>239.8</v>
      </c>
      <c r="T28" s="207">
        <v>2398</v>
      </c>
    </row>
    <row r="29" spans="1:20" ht="28.5" customHeight="1" x14ac:dyDescent="0.2">
      <c r="A29" s="250"/>
      <c r="B29" s="258"/>
      <c r="C29" s="252"/>
      <c r="D29" s="149"/>
      <c r="E29" s="254"/>
      <c r="F29" s="254"/>
      <c r="G29" s="256"/>
      <c r="H29" s="254"/>
      <c r="I29" s="254"/>
      <c r="J29" s="157"/>
      <c r="K29" s="58">
        <f>S29*0.2</f>
        <v>50.875</v>
      </c>
      <c r="L29" s="58">
        <f t="shared" si="18"/>
        <v>50.875</v>
      </c>
      <c r="M29" s="58">
        <f>S29*0.2</f>
        <v>50.875</v>
      </c>
      <c r="N29" s="58" t="s">
        <v>33</v>
      </c>
      <c r="O29" s="58" t="s">
        <v>33</v>
      </c>
      <c r="P29" s="82">
        <v>3.2</v>
      </c>
      <c r="Q29" s="256"/>
      <c r="R29" s="57" t="s">
        <v>98</v>
      </c>
      <c r="S29" s="98">
        <f t="shared" si="2"/>
        <v>254.375</v>
      </c>
      <c r="T29" s="207">
        <v>814</v>
      </c>
    </row>
    <row r="30" spans="1:20" ht="28.5" customHeight="1" x14ac:dyDescent="0.2">
      <c r="A30" s="250"/>
      <c r="B30" s="259"/>
      <c r="C30" s="253"/>
      <c r="D30" s="150"/>
      <c r="E30" s="254"/>
      <c r="F30" s="254"/>
      <c r="G30" s="257"/>
      <c r="H30" s="254"/>
      <c r="I30" s="254"/>
      <c r="J30" s="157"/>
      <c r="K30" s="58">
        <f>S30*0.2</f>
        <v>53.800000000000004</v>
      </c>
      <c r="L30" s="58">
        <f t="shared" si="18"/>
        <v>53.800000000000004</v>
      </c>
      <c r="M30" s="58">
        <f t="shared" si="19"/>
        <v>53.800000000000004</v>
      </c>
      <c r="N30" s="58" t="s">
        <v>33</v>
      </c>
      <c r="O30" s="58" t="s">
        <v>33</v>
      </c>
      <c r="P30" s="82">
        <v>1</v>
      </c>
      <c r="Q30" s="257"/>
      <c r="R30" s="57" t="s">
        <v>25</v>
      </c>
      <c r="S30" s="98">
        <f t="shared" si="2"/>
        <v>269</v>
      </c>
      <c r="T30" s="207">
        <v>269</v>
      </c>
    </row>
    <row r="31" spans="1:20" s="83" customFormat="1" ht="28.5" customHeight="1" x14ac:dyDescent="0.2">
      <c r="A31" s="260">
        <v>5</v>
      </c>
      <c r="B31" t="s">
        <v>184</v>
      </c>
      <c r="C31" s="262" t="s">
        <v>180</v>
      </c>
      <c r="D31" s="179"/>
      <c r="E31" s="264" t="s">
        <v>33</v>
      </c>
      <c r="F31" s="264" t="s">
        <v>33</v>
      </c>
      <c r="G31" s="264" t="s">
        <v>33</v>
      </c>
      <c r="H31" s="264">
        <v>400</v>
      </c>
      <c r="I31" s="264">
        <v>1300</v>
      </c>
      <c r="J31" s="163"/>
      <c r="K31" s="266" t="s">
        <v>33</v>
      </c>
      <c r="L31" s="266" t="s">
        <v>33</v>
      </c>
      <c r="M31" s="266" t="s">
        <v>33</v>
      </c>
      <c r="N31" s="266">
        <f>S31*0.4</f>
        <v>243.79354838709679</v>
      </c>
      <c r="O31" s="266">
        <f>S31*1.3</f>
        <v>792.32903225806456</v>
      </c>
      <c r="P31" s="268">
        <v>15.5</v>
      </c>
      <c r="Q31" s="264" t="s">
        <v>65</v>
      </c>
      <c r="R31" s="270" t="s">
        <v>179</v>
      </c>
      <c r="S31" s="272">
        <f t="shared" si="2"/>
        <v>609.48387096774195</v>
      </c>
      <c r="T31" s="274">
        <v>9447</v>
      </c>
    </row>
    <row r="32" spans="1:20" s="83" customFormat="1" ht="185.25" customHeight="1" x14ac:dyDescent="0.2">
      <c r="A32" s="261"/>
      <c r="B32" s="177" t="s">
        <v>193</v>
      </c>
      <c r="C32" s="263"/>
      <c r="D32" s="179"/>
      <c r="E32" s="265"/>
      <c r="F32" s="265"/>
      <c r="G32" s="265"/>
      <c r="H32" s="265"/>
      <c r="I32" s="265"/>
      <c r="J32" s="164"/>
      <c r="K32" s="267"/>
      <c r="L32" s="267"/>
      <c r="M32" s="267"/>
      <c r="N32" s="267"/>
      <c r="O32" s="267"/>
      <c r="P32" s="269"/>
      <c r="Q32" s="265"/>
      <c r="R32" s="271"/>
      <c r="S32" s="273"/>
      <c r="T32" s="275"/>
    </row>
    <row r="33" spans="1:20" ht="29.25" customHeight="1" x14ac:dyDescent="0.2">
      <c r="A33" s="250">
        <v>6</v>
      </c>
      <c r="B33" t="s">
        <v>224</v>
      </c>
      <c r="C33" s="251" t="s">
        <v>37</v>
      </c>
      <c r="D33" s="169"/>
      <c r="E33" s="254" t="s">
        <v>33</v>
      </c>
      <c r="F33" s="146">
        <v>300</v>
      </c>
      <c r="G33" s="146">
        <v>200</v>
      </c>
      <c r="H33" s="254" t="s">
        <v>33</v>
      </c>
      <c r="I33" s="254" t="s">
        <v>33</v>
      </c>
      <c r="J33" s="158"/>
      <c r="K33" s="277" t="s">
        <v>33</v>
      </c>
      <c r="L33" s="58">
        <f>S33*0.3</f>
        <v>25.518750000000001</v>
      </c>
      <c r="M33" s="58">
        <f t="shared" si="19"/>
        <v>17.012499999999999</v>
      </c>
      <c r="N33" s="255" t="s">
        <v>33</v>
      </c>
      <c r="O33" s="255" t="s">
        <v>33</v>
      </c>
      <c r="P33" s="55">
        <v>48</v>
      </c>
      <c r="Q33" s="255" t="s">
        <v>19</v>
      </c>
      <c r="R33" s="146" t="s">
        <v>38</v>
      </c>
      <c r="S33" s="98">
        <f>T33/P33</f>
        <v>85.0625</v>
      </c>
      <c r="T33" s="207">
        <v>4083</v>
      </c>
    </row>
    <row r="34" spans="1:20" ht="32.25" customHeight="1" x14ac:dyDescent="0.2">
      <c r="A34" s="250"/>
      <c r="B34" s="258" t="s">
        <v>113</v>
      </c>
      <c r="C34" s="252"/>
      <c r="D34" s="149"/>
      <c r="E34" s="254"/>
      <c r="F34" s="254" t="s">
        <v>40</v>
      </c>
      <c r="G34" s="255" t="s">
        <v>41</v>
      </c>
      <c r="H34" s="254"/>
      <c r="I34" s="254"/>
      <c r="J34" s="175"/>
      <c r="K34" s="278"/>
      <c r="L34" s="58">
        <f>S34*0.103</f>
        <v>20.91216923076923</v>
      </c>
      <c r="M34" s="58">
        <f>S34*0.069</f>
        <v>14.009123076923078</v>
      </c>
      <c r="N34" s="256"/>
      <c r="O34" s="256"/>
      <c r="P34" s="55">
        <v>65</v>
      </c>
      <c r="Q34" s="257"/>
      <c r="R34" s="146" t="s">
        <v>42</v>
      </c>
      <c r="S34" s="98">
        <f>T34/P34</f>
        <v>203.03076923076924</v>
      </c>
      <c r="T34" s="207">
        <v>13197</v>
      </c>
    </row>
    <row r="35" spans="1:20" ht="32.25" customHeight="1" x14ac:dyDescent="0.2">
      <c r="A35" s="250"/>
      <c r="B35" s="258"/>
      <c r="C35" s="252"/>
      <c r="D35" s="149"/>
      <c r="E35" s="254"/>
      <c r="F35" s="254"/>
      <c r="G35" s="256"/>
      <c r="H35" s="254"/>
      <c r="I35" s="254"/>
      <c r="J35" s="175"/>
      <c r="K35" s="278"/>
      <c r="L35" s="58">
        <f t="shared" ref="L35:L36" si="20">S35*0.103</f>
        <v>22.376749999999998</v>
      </c>
      <c r="M35" s="58">
        <f t="shared" ref="M35:M36" si="21">S35*0.069</f>
        <v>14.990250000000001</v>
      </c>
      <c r="N35" s="256"/>
      <c r="O35" s="256"/>
      <c r="P35" s="55">
        <v>16</v>
      </c>
      <c r="Q35" s="255" t="s">
        <v>22</v>
      </c>
      <c r="R35" s="146" t="s">
        <v>43</v>
      </c>
      <c r="S35" s="98">
        <f>T35/P35</f>
        <v>217.25</v>
      </c>
      <c r="T35" s="207">
        <v>3476</v>
      </c>
    </row>
    <row r="36" spans="1:20" ht="32.25" customHeight="1" x14ac:dyDescent="0.2">
      <c r="A36" s="250"/>
      <c r="B36" s="259"/>
      <c r="C36" s="253"/>
      <c r="D36" s="150"/>
      <c r="E36" s="254"/>
      <c r="F36" s="254"/>
      <c r="G36" s="257"/>
      <c r="H36" s="254"/>
      <c r="I36" s="254"/>
      <c r="J36" s="159"/>
      <c r="K36" s="279"/>
      <c r="L36" s="58">
        <f t="shared" si="20"/>
        <v>23.937200000000001</v>
      </c>
      <c r="M36" s="58">
        <f t="shared" si="21"/>
        <v>16.035600000000002</v>
      </c>
      <c r="N36" s="257"/>
      <c r="O36" s="257"/>
      <c r="P36" s="55">
        <v>5</v>
      </c>
      <c r="Q36" s="257"/>
      <c r="R36" s="146" t="s">
        <v>44</v>
      </c>
      <c r="S36" s="98">
        <f>T36/P36</f>
        <v>232.4</v>
      </c>
      <c r="T36" s="207">
        <v>1162</v>
      </c>
    </row>
    <row r="37" spans="1:20" ht="26.25" customHeight="1" x14ac:dyDescent="0.2">
      <c r="A37" s="260">
        <v>7</v>
      </c>
      <c r="B37" t="s">
        <v>256</v>
      </c>
      <c r="C37" s="262" t="s">
        <v>164</v>
      </c>
      <c r="D37" s="109"/>
      <c r="E37" s="264" t="s">
        <v>33</v>
      </c>
      <c r="F37" s="264">
        <v>100</v>
      </c>
      <c r="G37" s="264">
        <v>50</v>
      </c>
      <c r="H37" s="264" t="s">
        <v>33</v>
      </c>
      <c r="I37" s="264" t="s">
        <v>33</v>
      </c>
      <c r="J37" s="163"/>
      <c r="K37" s="264" t="s">
        <v>33</v>
      </c>
      <c r="L37" s="290">
        <f>S37*0.1</f>
        <v>6.4879999999999995</v>
      </c>
      <c r="M37" s="290">
        <f>S37*0.05</f>
        <v>3.2439999999999998</v>
      </c>
      <c r="N37" s="264" t="s">
        <v>33</v>
      </c>
      <c r="O37" s="264" t="s">
        <v>33</v>
      </c>
      <c r="P37" s="82">
        <v>25</v>
      </c>
      <c r="Q37" s="264" t="s">
        <v>35</v>
      </c>
      <c r="R37" s="268" t="s">
        <v>36</v>
      </c>
      <c r="S37" s="272">
        <f>T37/P37</f>
        <v>64.88</v>
      </c>
      <c r="T37" s="286">
        <v>1622</v>
      </c>
    </row>
    <row r="38" spans="1:20" ht="66" x14ac:dyDescent="0.2">
      <c r="A38" s="291"/>
      <c r="B38" s="126" t="s">
        <v>210</v>
      </c>
      <c r="C38" s="292"/>
      <c r="D38" s="110"/>
      <c r="E38" s="276"/>
      <c r="F38" s="276"/>
      <c r="G38" s="276"/>
      <c r="H38" s="276"/>
      <c r="I38" s="276"/>
      <c r="J38" s="165"/>
      <c r="K38" s="276"/>
      <c r="L38" s="290"/>
      <c r="M38" s="290"/>
      <c r="N38" s="276"/>
      <c r="O38" s="276"/>
      <c r="P38" s="82"/>
      <c r="Q38" s="276"/>
      <c r="R38" s="280"/>
      <c r="S38" s="273"/>
      <c r="T38" s="287"/>
    </row>
    <row r="39" spans="1:20" ht="42.75" customHeight="1" x14ac:dyDescent="0.2">
      <c r="A39" s="288">
        <v>8</v>
      </c>
      <c r="B39" t="s">
        <v>257</v>
      </c>
      <c r="C39" s="251" t="s">
        <v>149</v>
      </c>
      <c r="D39" s="169"/>
      <c r="E39" s="255" t="s">
        <v>118</v>
      </c>
      <c r="F39" s="255">
        <v>600</v>
      </c>
      <c r="G39" s="255">
        <v>300</v>
      </c>
      <c r="H39" s="255" t="s">
        <v>118</v>
      </c>
      <c r="I39" s="255" t="s">
        <v>118</v>
      </c>
      <c r="J39" s="158"/>
      <c r="K39" s="255" t="s">
        <v>118</v>
      </c>
      <c r="L39" s="58">
        <f>S39*0.6</f>
        <v>35.345454545454544</v>
      </c>
      <c r="M39" s="146">
        <f>S39*0.3</f>
        <v>17.672727272727272</v>
      </c>
      <c r="N39" s="255" t="s">
        <v>118</v>
      </c>
      <c r="O39" s="255" t="s">
        <v>118</v>
      </c>
      <c r="P39" s="55">
        <v>11</v>
      </c>
      <c r="Q39" s="255" t="s">
        <v>146</v>
      </c>
      <c r="R39" s="143" t="s">
        <v>27</v>
      </c>
      <c r="S39" s="112">
        <f t="shared" ref="S39:S49" si="22">T39/P39</f>
        <v>58.909090909090907</v>
      </c>
      <c r="T39" s="209">
        <v>648</v>
      </c>
    </row>
    <row r="40" spans="1:20" ht="69" customHeight="1" x14ac:dyDescent="0.2">
      <c r="A40" s="289"/>
      <c r="B40" s="67" t="s">
        <v>155</v>
      </c>
      <c r="C40" s="253"/>
      <c r="D40" s="169"/>
      <c r="E40" s="257"/>
      <c r="F40" s="257"/>
      <c r="G40" s="257"/>
      <c r="H40" s="257"/>
      <c r="I40" s="257"/>
      <c r="J40" s="159"/>
      <c r="K40" s="257"/>
      <c r="L40" s="58">
        <f>S40*0.6</f>
        <v>37.527272727272724</v>
      </c>
      <c r="M40" s="146">
        <f>S40*0.3</f>
        <v>18.763636363636362</v>
      </c>
      <c r="N40" s="257"/>
      <c r="O40" s="257"/>
      <c r="P40" s="55">
        <v>5.5</v>
      </c>
      <c r="Q40" s="257"/>
      <c r="R40" s="143" t="s">
        <v>145</v>
      </c>
      <c r="S40" s="112">
        <f t="shared" si="22"/>
        <v>62.545454545454547</v>
      </c>
      <c r="T40" s="209">
        <v>344</v>
      </c>
    </row>
    <row r="41" spans="1:20" ht="26.25" customHeight="1" x14ac:dyDescent="0.2">
      <c r="A41" s="306">
        <v>9</v>
      </c>
      <c r="B41" t="s">
        <v>227</v>
      </c>
      <c r="C41" s="307" t="s">
        <v>45</v>
      </c>
      <c r="D41" s="95"/>
      <c r="E41" s="310" t="s">
        <v>46</v>
      </c>
      <c r="F41" s="311"/>
      <c r="G41" s="311"/>
      <c r="H41" s="311"/>
      <c r="I41" s="312"/>
      <c r="J41" s="138"/>
      <c r="K41" s="283" t="str">
        <f>CONCATENATE(ROUND(S41*0.1,2),"-",ROUND(S41*0.23,2))</f>
        <v>14,15-32,55</v>
      </c>
      <c r="L41" s="284"/>
      <c r="M41" s="284"/>
      <c r="N41" s="284"/>
      <c r="O41" s="285"/>
      <c r="P41" s="82">
        <v>43</v>
      </c>
      <c r="Q41" s="264" t="s">
        <v>19</v>
      </c>
      <c r="R41" s="82" t="s">
        <v>47</v>
      </c>
      <c r="S41" s="108">
        <f t="shared" si="22"/>
        <v>141.51162790697674</v>
      </c>
      <c r="T41" s="207">
        <v>6085</v>
      </c>
    </row>
    <row r="42" spans="1:20" ht="24" customHeight="1" x14ac:dyDescent="0.2">
      <c r="A42" s="306"/>
      <c r="B42" s="281" t="s">
        <v>114</v>
      </c>
      <c r="C42" s="308"/>
      <c r="D42" s="111"/>
      <c r="E42" s="313"/>
      <c r="F42" s="314"/>
      <c r="G42" s="314"/>
      <c r="H42" s="314"/>
      <c r="I42" s="315"/>
      <c r="J42" s="176"/>
      <c r="K42" s="283" t="str">
        <f>CONCATENATE(ROUND(S42*0.1,2),"-",ROUND(S42*0.23,2))</f>
        <v>15,14-34,83</v>
      </c>
      <c r="L42" s="284"/>
      <c r="M42" s="284"/>
      <c r="N42" s="284"/>
      <c r="O42" s="285"/>
      <c r="P42" s="82">
        <v>21</v>
      </c>
      <c r="Q42" s="276"/>
      <c r="R42" s="82" t="s">
        <v>48</v>
      </c>
      <c r="S42" s="108">
        <f t="shared" si="22"/>
        <v>151.42857142857142</v>
      </c>
      <c r="T42" s="207">
        <v>3180</v>
      </c>
    </row>
    <row r="43" spans="1:20" ht="42" customHeight="1" x14ac:dyDescent="0.2">
      <c r="A43" s="306"/>
      <c r="B43" s="282"/>
      <c r="C43" s="309"/>
      <c r="D43" s="96"/>
      <c r="E43" s="316"/>
      <c r="F43" s="317"/>
      <c r="G43" s="317"/>
      <c r="H43" s="317"/>
      <c r="I43" s="318"/>
      <c r="J43" s="139"/>
      <c r="K43" s="283" t="str">
        <f>CONCATENATE(ROUND(S43*0.1,2),"-",ROUND(S43*0.23,2))</f>
        <v>16,21-37,28</v>
      </c>
      <c r="L43" s="284"/>
      <c r="M43" s="284"/>
      <c r="N43" s="284"/>
      <c r="O43" s="285"/>
      <c r="P43" s="82">
        <v>9.5</v>
      </c>
      <c r="Q43" s="157" t="s">
        <v>22</v>
      </c>
      <c r="R43" s="82" t="s">
        <v>49</v>
      </c>
      <c r="S43" s="108">
        <f t="shared" si="22"/>
        <v>162.10526315789474</v>
      </c>
      <c r="T43" s="207">
        <v>1540</v>
      </c>
    </row>
    <row r="44" spans="1:20" ht="30.75" customHeight="1" x14ac:dyDescent="0.2">
      <c r="A44" s="250">
        <v>10</v>
      </c>
      <c r="B44" t="s">
        <v>228</v>
      </c>
      <c r="C44" s="293" t="s">
        <v>45</v>
      </c>
      <c r="D44" s="79"/>
      <c r="E44" s="294" t="s">
        <v>50</v>
      </c>
      <c r="F44" s="295"/>
      <c r="G44" s="295"/>
      <c r="H44" s="295"/>
      <c r="I44" s="296"/>
      <c r="J44" s="144"/>
      <c r="K44" s="303" t="str">
        <f t="shared" ref="K44:K49" si="23">CONCATENATE(ROUND(S44*0.15,2),"-",ROUND(S44*0.35,2))</f>
        <v>22,45-52,39</v>
      </c>
      <c r="L44" s="304"/>
      <c r="M44" s="304"/>
      <c r="N44" s="304"/>
      <c r="O44" s="305"/>
      <c r="P44" s="55">
        <v>43</v>
      </c>
      <c r="Q44" s="255" t="s">
        <v>19</v>
      </c>
      <c r="R44" s="55" t="s">
        <v>47</v>
      </c>
      <c r="S44" s="98">
        <f t="shared" si="22"/>
        <v>149.69767441860466</v>
      </c>
      <c r="T44" s="207">
        <v>6437</v>
      </c>
    </row>
    <row r="45" spans="1:20" ht="37.5" customHeight="1" x14ac:dyDescent="0.2">
      <c r="A45" s="250"/>
      <c r="B45" s="258" t="s">
        <v>115</v>
      </c>
      <c r="C45" s="252"/>
      <c r="D45" s="81"/>
      <c r="E45" s="297"/>
      <c r="F45" s="298"/>
      <c r="G45" s="298"/>
      <c r="H45" s="298"/>
      <c r="I45" s="299"/>
      <c r="J45" s="168"/>
      <c r="K45" s="303" t="str">
        <f t="shared" si="23"/>
        <v>24,03-56,07</v>
      </c>
      <c r="L45" s="304"/>
      <c r="M45" s="304"/>
      <c r="N45" s="304"/>
      <c r="O45" s="305"/>
      <c r="P45" s="55">
        <v>21</v>
      </c>
      <c r="Q45" s="257"/>
      <c r="R45" s="55" t="s">
        <v>48</v>
      </c>
      <c r="S45" s="98">
        <f t="shared" si="22"/>
        <v>160.1904761904762</v>
      </c>
      <c r="T45" s="207">
        <v>3364</v>
      </c>
    </row>
    <row r="46" spans="1:20" ht="60.75" customHeight="1" x14ac:dyDescent="0.2">
      <c r="A46" s="250"/>
      <c r="B46" s="259"/>
      <c r="C46" s="253"/>
      <c r="D46" s="78"/>
      <c r="E46" s="300"/>
      <c r="F46" s="301"/>
      <c r="G46" s="301"/>
      <c r="H46" s="301"/>
      <c r="I46" s="302"/>
      <c r="J46" s="145"/>
      <c r="K46" s="303" t="str">
        <f t="shared" si="23"/>
        <v>25,71-59,98</v>
      </c>
      <c r="L46" s="304"/>
      <c r="M46" s="304"/>
      <c r="N46" s="304"/>
      <c r="O46" s="305"/>
      <c r="P46" s="55">
        <v>9.5</v>
      </c>
      <c r="Q46" s="146" t="s">
        <v>22</v>
      </c>
      <c r="R46" s="55" t="s">
        <v>49</v>
      </c>
      <c r="S46" s="98">
        <f t="shared" si="22"/>
        <v>171.36842105263159</v>
      </c>
      <c r="T46" s="207">
        <v>1628</v>
      </c>
    </row>
    <row r="47" spans="1:20" ht="29.25" customHeight="1" x14ac:dyDescent="0.2">
      <c r="A47" s="260">
        <v>11</v>
      </c>
      <c r="B47" t="s">
        <v>229</v>
      </c>
      <c r="C47" s="307" t="s">
        <v>45</v>
      </c>
      <c r="D47" s="111"/>
      <c r="E47" s="310" t="s">
        <v>50</v>
      </c>
      <c r="F47" s="311"/>
      <c r="G47" s="311"/>
      <c r="H47" s="311"/>
      <c r="I47" s="312"/>
      <c r="J47" s="138"/>
      <c r="K47" s="283" t="str">
        <f t="shared" si="23"/>
        <v>21,4-49,94</v>
      </c>
      <c r="L47" s="284"/>
      <c r="M47" s="284"/>
      <c r="N47" s="284"/>
      <c r="O47" s="285"/>
      <c r="P47" s="82">
        <v>43</v>
      </c>
      <c r="Q47" s="264" t="s">
        <v>19</v>
      </c>
      <c r="R47" s="82" t="s">
        <v>51</v>
      </c>
      <c r="S47" s="108">
        <f t="shared" si="22"/>
        <v>142.67441860465115</v>
      </c>
      <c r="T47" s="207">
        <v>6135</v>
      </c>
    </row>
    <row r="48" spans="1:20" ht="33" customHeight="1" x14ac:dyDescent="0.2">
      <c r="A48" s="291"/>
      <c r="B48" s="281" t="s">
        <v>52</v>
      </c>
      <c r="C48" s="308"/>
      <c r="D48" s="95"/>
      <c r="E48" s="313"/>
      <c r="F48" s="314"/>
      <c r="G48" s="314"/>
      <c r="H48" s="314"/>
      <c r="I48" s="315"/>
      <c r="J48" s="176"/>
      <c r="K48" s="283" t="str">
        <f t="shared" si="23"/>
        <v>22,91-53,45</v>
      </c>
      <c r="L48" s="284"/>
      <c r="M48" s="284"/>
      <c r="N48" s="284"/>
      <c r="O48" s="285"/>
      <c r="P48" s="82">
        <v>21</v>
      </c>
      <c r="Q48" s="265"/>
      <c r="R48" s="82" t="s">
        <v>53</v>
      </c>
      <c r="S48" s="108">
        <f t="shared" si="22"/>
        <v>152.71428571428572</v>
      </c>
      <c r="T48" s="207">
        <v>3207</v>
      </c>
    </row>
    <row r="49" spans="1:21" ht="33" customHeight="1" x14ac:dyDescent="0.2">
      <c r="A49" s="261"/>
      <c r="B49" s="282"/>
      <c r="C49" s="309"/>
      <c r="D49" s="96"/>
      <c r="E49" s="316"/>
      <c r="F49" s="317"/>
      <c r="G49" s="317"/>
      <c r="H49" s="317"/>
      <c r="I49" s="318"/>
      <c r="J49" s="139"/>
      <c r="K49" s="283" t="str">
        <f t="shared" si="23"/>
        <v>24,51-57,18</v>
      </c>
      <c r="L49" s="284"/>
      <c r="M49" s="284"/>
      <c r="N49" s="284"/>
      <c r="O49" s="285"/>
      <c r="P49" s="82">
        <v>9.5</v>
      </c>
      <c r="Q49" s="157" t="s">
        <v>22</v>
      </c>
      <c r="R49" s="82" t="s">
        <v>54</v>
      </c>
      <c r="S49" s="108">
        <f t="shared" si="22"/>
        <v>163.36842105263159</v>
      </c>
      <c r="T49" s="207">
        <v>1552</v>
      </c>
    </row>
    <row r="50" spans="1:21" ht="45" customHeight="1" x14ac:dyDescent="0.2">
      <c r="A50" s="237" t="s">
        <v>0</v>
      </c>
      <c r="B50" s="239" t="s">
        <v>1</v>
      </c>
      <c r="C50" s="241" t="s">
        <v>2</v>
      </c>
      <c r="D50" s="40"/>
      <c r="E50" s="243" t="s">
        <v>3</v>
      </c>
      <c r="F50" s="244"/>
      <c r="G50" s="244"/>
      <c r="H50" s="244"/>
      <c r="I50" s="245"/>
      <c r="J50" s="91"/>
      <c r="K50" s="243" t="s">
        <v>4</v>
      </c>
      <c r="L50" s="244"/>
      <c r="M50" s="244"/>
      <c r="N50" s="244"/>
      <c r="O50" s="245"/>
      <c r="P50" s="86"/>
      <c r="Q50" s="241" t="s">
        <v>5</v>
      </c>
      <c r="R50" s="241" t="s">
        <v>6</v>
      </c>
      <c r="S50" s="239" t="s">
        <v>129</v>
      </c>
      <c r="T50" s="246" t="s">
        <v>213</v>
      </c>
    </row>
    <row r="51" spans="1:21" ht="82.5" customHeight="1" x14ac:dyDescent="0.2">
      <c r="A51" s="238"/>
      <c r="B51" s="240"/>
      <c r="C51" s="242"/>
      <c r="D51" s="41"/>
      <c r="E51" s="155" t="s">
        <v>9</v>
      </c>
      <c r="F51" s="155" t="s">
        <v>10</v>
      </c>
      <c r="G51" s="155" t="s">
        <v>11</v>
      </c>
      <c r="H51" s="243" t="s">
        <v>12</v>
      </c>
      <c r="I51" s="245"/>
      <c r="J51" s="92"/>
      <c r="K51" s="80" t="s">
        <v>13</v>
      </c>
      <c r="L51" s="80" t="s">
        <v>14</v>
      </c>
      <c r="M51" s="80" t="s">
        <v>15</v>
      </c>
      <c r="N51" s="243" t="s">
        <v>16</v>
      </c>
      <c r="O51" s="245"/>
      <c r="P51" s="87"/>
      <c r="Q51" s="242"/>
      <c r="R51" s="242"/>
      <c r="S51" s="240"/>
      <c r="T51" s="247"/>
    </row>
    <row r="52" spans="1:21" ht="24.75" customHeight="1" x14ac:dyDescent="0.2">
      <c r="A52" s="228">
        <v>12</v>
      </c>
      <c r="B52" t="s">
        <v>230</v>
      </c>
      <c r="C52" s="319" t="s">
        <v>45</v>
      </c>
      <c r="D52" s="63"/>
      <c r="E52" s="320" t="s">
        <v>55</v>
      </c>
      <c r="F52" s="321"/>
      <c r="G52" s="321"/>
      <c r="H52" s="321"/>
      <c r="I52" s="322"/>
      <c r="J52" s="138"/>
      <c r="K52" s="329" t="str">
        <f>CONCATENATE(ROUND(S52*2.5,2),"-",ROUND(S52*4.5,2))</f>
        <v>356,69-642,03</v>
      </c>
      <c r="L52" s="330"/>
      <c r="M52" s="330"/>
      <c r="N52" s="330"/>
      <c r="O52" s="331"/>
      <c r="P52" s="82">
        <v>43</v>
      </c>
      <c r="Q52" s="233" t="s">
        <v>19</v>
      </c>
      <c r="R52" s="52" t="s">
        <v>51</v>
      </c>
      <c r="S52" s="97">
        <f>T52/P52</f>
        <v>142.67441860465115</v>
      </c>
      <c r="T52" s="207">
        <v>6135</v>
      </c>
    </row>
    <row r="53" spans="1:21" ht="34.5" customHeight="1" x14ac:dyDescent="0.2">
      <c r="A53" s="228"/>
      <c r="B53" s="248" t="s">
        <v>56</v>
      </c>
      <c r="C53" s="230"/>
      <c r="D53" s="64"/>
      <c r="E53" s="323"/>
      <c r="F53" s="324"/>
      <c r="G53" s="324"/>
      <c r="H53" s="324"/>
      <c r="I53" s="325"/>
      <c r="J53" s="176"/>
      <c r="K53" s="329" t="str">
        <f t="shared" ref="K53" si="24">CONCATENATE(ROUND(S53*2.5,2),"-",ROUND(S53*4.5,2))</f>
        <v>381,79-687,21</v>
      </c>
      <c r="L53" s="330"/>
      <c r="M53" s="330"/>
      <c r="N53" s="330"/>
      <c r="O53" s="331"/>
      <c r="P53" s="82">
        <v>21</v>
      </c>
      <c r="Q53" s="235"/>
      <c r="R53" s="52" t="s">
        <v>53</v>
      </c>
      <c r="S53" s="97">
        <f>T53/P53</f>
        <v>152.71428571428572</v>
      </c>
      <c r="T53" s="207">
        <v>3207</v>
      </c>
    </row>
    <row r="54" spans="1:21" ht="34.5" customHeight="1" x14ac:dyDescent="0.2">
      <c r="A54" s="228"/>
      <c r="B54" s="249"/>
      <c r="C54" s="231"/>
      <c r="D54" s="65"/>
      <c r="E54" s="326"/>
      <c r="F54" s="327"/>
      <c r="G54" s="327"/>
      <c r="H54" s="327"/>
      <c r="I54" s="328"/>
      <c r="J54" s="139"/>
      <c r="K54" s="329" t="str">
        <f>CONCATENATE(ROUND(S54*2.5,2),"-",ROUND(S54*4.5,2))</f>
        <v>408,42-735,16</v>
      </c>
      <c r="L54" s="330"/>
      <c r="M54" s="330"/>
      <c r="N54" s="330"/>
      <c r="O54" s="331"/>
      <c r="P54" s="82">
        <v>9.5</v>
      </c>
      <c r="Q54" s="156" t="s">
        <v>22</v>
      </c>
      <c r="R54" s="52" t="s">
        <v>49</v>
      </c>
      <c r="S54" s="97">
        <f>T54/P54</f>
        <v>163.36842105263159</v>
      </c>
      <c r="T54" s="207">
        <v>1552</v>
      </c>
    </row>
    <row r="55" spans="1:21" ht="18.75" customHeight="1" x14ac:dyDescent="0.2">
      <c r="A55" s="288">
        <v>13</v>
      </c>
      <c r="B55" t="s">
        <v>231</v>
      </c>
      <c r="C55" s="251" t="s">
        <v>169</v>
      </c>
      <c r="D55" s="66"/>
      <c r="E55" s="294" t="s">
        <v>57</v>
      </c>
      <c r="F55" s="295"/>
      <c r="G55" s="295"/>
      <c r="H55" s="295"/>
      <c r="I55" s="296"/>
      <c r="J55" s="138"/>
      <c r="K55" s="294">
        <f>ROUNDUP(S55*1.7,2)</f>
        <v>844.9</v>
      </c>
      <c r="L55" s="295"/>
      <c r="M55" s="295"/>
      <c r="N55" s="295"/>
      <c r="O55" s="296"/>
      <c r="P55" s="82">
        <v>40</v>
      </c>
      <c r="Q55" s="255" t="s">
        <v>19</v>
      </c>
      <c r="R55" s="334" t="s">
        <v>58</v>
      </c>
      <c r="S55" s="332">
        <f>T55/P55</f>
        <v>497</v>
      </c>
      <c r="T55" s="286">
        <v>19880</v>
      </c>
      <c r="U55" s="11"/>
    </row>
    <row r="56" spans="1:21" ht="92.25" customHeight="1" x14ac:dyDescent="0.2">
      <c r="A56" s="289"/>
      <c r="B56" s="67" t="s">
        <v>142</v>
      </c>
      <c r="C56" s="253"/>
      <c r="D56" s="66"/>
      <c r="E56" s="300"/>
      <c r="F56" s="301"/>
      <c r="G56" s="301"/>
      <c r="H56" s="301"/>
      <c r="I56" s="302"/>
      <c r="J56" s="139"/>
      <c r="K56" s="300"/>
      <c r="L56" s="301"/>
      <c r="M56" s="301"/>
      <c r="N56" s="301"/>
      <c r="O56" s="302"/>
      <c r="P56" s="82"/>
      <c r="Q56" s="257"/>
      <c r="R56" s="335"/>
      <c r="S56" s="333"/>
      <c r="T56" s="287"/>
      <c r="U56" s="11"/>
    </row>
    <row r="57" spans="1:21" s="83" customFormat="1" ht="18.75" customHeight="1" x14ac:dyDescent="0.2">
      <c r="A57" s="260">
        <v>14</v>
      </c>
      <c r="B57" t="s">
        <v>202</v>
      </c>
      <c r="C57" s="262" t="s">
        <v>205</v>
      </c>
      <c r="D57" s="118"/>
      <c r="E57" s="310" t="s">
        <v>204</v>
      </c>
      <c r="F57" s="311"/>
      <c r="G57" s="311"/>
      <c r="H57" s="311"/>
      <c r="I57" s="312"/>
      <c r="J57" s="138"/>
      <c r="K57" s="310">
        <f>ROUNDUP(S57*1.9,2)</f>
        <v>1138.82</v>
      </c>
      <c r="L57" s="311"/>
      <c r="M57" s="311"/>
      <c r="N57" s="311"/>
      <c r="O57" s="312"/>
      <c r="P57" s="82">
        <v>40</v>
      </c>
      <c r="Q57" s="264" t="s">
        <v>19</v>
      </c>
      <c r="R57" s="268" t="s">
        <v>58</v>
      </c>
      <c r="S57" s="272">
        <f>T57/P57</f>
        <v>599.375</v>
      </c>
      <c r="T57" s="286">
        <v>23975</v>
      </c>
      <c r="U57" s="119"/>
    </row>
    <row r="58" spans="1:21" s="83" customFormat="1" ht="108.75" customHeight="1" x14ac:dyDescent="0.2">
      <c r="A58" s="261"/>
      <c r="B58" s="125" t="s">
        <v>203</v>
      </c>
      <c r="C58" s="309"/>
      <c r="D58" s="118"/>
      <c r="E58" s="316"/>
      <c r="F58" s="317"/>
      <c r="G58" s="317"/>
      <c r="H58" s="317"/>
      <c r="I58" s="318"/>
      <c r="J58" s="139"/>
      <c r="K58" s="316"/>
      <c r="L58" s="317"/>
      <c r="M58" s="317"/>
      <c r="N58" s="317"/>
      <c r="O58" s="318"/>
      <c r="P58" s="82"/>
      <c r="Q58" s="265"/>
      <c r="R58" s="269"/>
      <c r="S58" s="273"/>
      <c r="T58" s="287"/>
      <c r="U58" s="119"/>
    </row>
    <row r="59" spans="1:21" ht="26.25" customHeight="1" x14ac:dyDescent="0.2">
      <c r="A59" s="339">
        <v>15</v>
      </c>
      <c r="B59" t="s">
        <v>59</v>
      </c>
      <c r="C59" s="341" t="s">
        <v>118</v>
      </c>
      <c r="D59" s="120"/>
      <c r="E59" s="343" t="s">
        <v>60</v>
      </c>
      <c r="F59" s="344"/>
      <c r="G59" s="344"/>
      <c r="H59" s="344"/>
      <c r="I59" s="345"/>
      <c r="J59" s="166"/>
      <c r="K59" s="343" t="s">
        <v>118</v>
      </c>
      <c r="L59" s="344"/>
      <c r="M59" s="344"/>
      <c r="N59" s="344"/>
      <c r="O59" s="345"/>
      <c r="P59" s="121">
        <v>6.6</v>
      </c>
      <c r="Q59" s="349" t="s">
        <v>104</v>
      </c>
      <c r="R59" s="121" t="s">
        <v>61</v>
      </c>
      <c r="S59" s="122">
        <f>T59/P59</f>
        <v>56.666666666666671</v>
      </c>
      <c r="T59" s="208">
        <v>374</v>
      </c>
      <c r="U59" s="11"/>
    </row>
    <row r="60" spans="1:21" ht="84" customHeight="1" x14ac:dyDescent="0.2">
      <c r="A60" s="340"/>
      <c r="B60" s="123" t="s">
        <v>116</v>
      </c>
      <c r="C60" s="342"/>
      <c r="D60" s="120"/>
      <c r="E60" s="346"/>
      <c r="F60" s="347"/>
      <c r="G60" s="347"/>
      <c r="H60" s="347"/>
      <c r="I60" s="348"/>
      <c r="J60" s="167"/>
      <c r="K60" s="346"/>
      <c r="L60" s="347"/>
      <c r="M60" s="347"/>
      <c r="N60" s="347"/>
      <c r="O60" s="348"/>
      <c r="P60" s="124">
        <v>25</v>
      </c>
      <c r="Q60" s="350"/>
      <c r="R60" s="121" t="s">
        <v>103</v>
      </c>
      <c r="S60" s="122">
        <f>T60/P60</f>
        <v>56.64</v>
      </c>
      <c r="T60" s="208">
        <v>1416</v>
      </c>
    </row>
    <row r="61" spans="1:21" ht="36" customHeight="1" x14ac:dyDescent="0.2">
      <c r="A61" s="351" t="s">
        <v>62</v>
      </c>
      <c r="B61" s="351"/>
      <c r="C61" s="351"/>
      <c r="D61" s="351"/>
      <c r="E61" s="351"/>
      <c r="F61" s="351"/>
      <c r="G61" s="351"/>
      <c r="H61" s="351"/>
      <c r="I61" s="351"/>
      <c r="J61" s="351"/>
      <c r="K61" s="351"/>
      <c r="L61" s="351"/>
      <c r="M61" s="351"/>
      <c r="N61" s="351"/>
      <c r="O61" s="351"/>
      <c r="P61" s="351"/>
      <c r="Q61" s="351"/>
      <c r="R61" s="351"/>
      <c r="S61" s="351"/>
      <c r="T61" s="351"/>
    </row>
    <row r="62" spans="1:21" ht="105" customHeight="1" x14ac:dyDescent="0.2">
      <c r="A62" s="68" t="s">
        <v>0</v>
      </c>
      <c r="B62" s="69" t="s">
        <v>1</v>
      </c>
      <c r="C62" s="61" t="s">
        <v>2</v>
      </c>
      <c r="D62" s="61"/>
      <c r="E62" s="352" t="s">
        <v>3</v>
      </c>
      <c r="F62" s="353"/>
      <c r="G62" s="353"/>
      <c r="H62" s="353"/>
      <c r="I62" s="354"/>
      <c r="J62" s="93"/>
      <c r="K62" s="352" t="s">
        <v>63</v>
      </c>
      <c r="L62" s="353"/>
      <c r="M62" s="353"/>
      <c r="N62" s="353"/>
      <c r="O62" s="354"/>
      <c r="P62" s="89"/>
      <c r="Q62" s="61" t="s">
        <v>5</v>
      </c>
      <c r="R62" s="61" t="s">
        <v>6</v>
      </c>
      <c r="S62" s="69" t="s">
        <v>129</v>
      </c>
      <c r="T62" s="210" t="s">
        <v>213</v>
      </c>
    </row>
    <row r="63" spans="1:21" ht="23.25" x14ac:dyDescent="0.2">
      <c r="A63" s="250">
        <v>16</v>
      </c>
      <c r="B63" t="s">
        <v>258</v>
      </c>
      <c r="C63" s="293" t="s">
        <v>68</v>
      </c>
      <c r="D63" s="169">
        <v>80</v>
      </c>
      <c r="E63" s="294">
        <v>80</v>
      </c>
      <c r="F63" s="295"/>
      <c r="G63" s="295"/>
      <c r="H63" s="295"/>
      <c r="I63" s="296"/>
      <c r="J63" s="138"/>
      <c r="K63" s="336">
        <f t="shared" ref="K63:K65" si="25">S63*0.08</f>
        <v>14.596</v>
      </c>
      <c r="L63" s="337"/>
      <c r="M63" s="337"/>
      <c r="N63" s="337"/>
      <c r="O63" s="338"/>
      <c r="P63" s="82">
        <v>40</v>
      </c>
      <c r="Q63" s="255" t="s">
        <v>19</v>
      </c>
      <c r="R63" s="55" t="s">
        <v>58</v>
      </c>
      <c r="S63" s="98">
        <f t="shared" ref="S63:S75" si="26">T63/P63</f>
        <v>182.45</v>
      </c>
      <c r="T63" s="208">
        <v>7298</v>
      </c>
    </row>
    <row r="64" spans="1:21" ht="23.25" x14ac:dyDescent="0.2">
      <c r="A64" s="250"/>
      <c r="B64" s="258" t="s">
        <v>69</v>
      </c>
      <c r="C64" s="252"/>
      <c r="D64" s="149">
        <v>80</v>
      </c>
      <c r="E64" s="297"/>
      <c r="F64" s="298"/>
      <c r="G64" s="298"/>
      <c r="H64" s="298"/>
      <c r="I64" s="299"/>
      <c r="J64" s="176"/>
      <c r="K64" s="336">
        <f t="shared" si="25"/>
        <v>17.66</v>
      </c>
      <c r="L64" s="337"/>
      <c r="M64" s="337"/>
      <c r="N64" s="337"/>
      <c r="O64" s="338"/>
      <c r="P64" s="82">
        <v>20</v>
      </c>
      <c r="Q64" s="257"/>
      <c r="R64" s="57" t="s">
        <v>70</v>
      </c>
      <c r="S64" s="98">
        <f t="shared" si="26"/>
        <v>220.75</v>
      </c>
      <c r="T64" s="207">
        <v>4415</v>
      </c>
    </row>
    <row r="65" spans="1:20" ht="23.25" x14ac:dyDescent="0.2">
      <c r="A65" s="250"/>
      <c r="B65" s="258"/>
      <c r="C65" s="252"/>
      <c r="D65" s="149"/>
      <c r="E65" s="297"/>
      <c r="F65" s="298"/>
      <c r="G65" s="298"/>
      <c r="H65" s="298"/>
      <c r="I65" s="299"/>
      <c r="J65" s="176"/>
      <c r="K65" s="336">
        <f t="shared" si="25"/>
        <v>18.89777777777778</v>
      </c>
      <c r="L65" s="337"/>
      <c r="M65" s="337"/>
      <c r="N65" s="337"/>
      <c r="O65" s="338"/>
      <c r="P65" s="82">
        <v>9</v>
      </c>
      <c r="Q65" s="255" t="s">
        <v>65</v>
      </c>
      <c r="R65" s="57" t="s">
        <v>71</v>
      </c>
      <c r="S65" s="98">
        <f t="shared" si="26"/>
        <v>236.22222222222223</v>
      </c>
      <c r="T65" s="207">
        <v>2126</v>
      </c>
    </row>
    <row r="66" spans="1:20" ht="23.25" x14ac:dyDescent="0.2">
      <c r="A66" s="250"/>
      <c r="B66" s="258"/>
      <c r="C66" s="252"/>
      <c r="D66" s="149"/>
      <c r="E66" s="297"/>
      <c r="F66" s="298"/>
      <c r="G66" s="298"/>
      <c r="H66" s="298"/>
      <c r="I66" s="299"/>
      <c r="J66" s="176"/>
      <c r="K66" s="336">
        <f>S66*0.08</f>
        <v>20.228571428571428</v>
      </c>
      <c r="L66" s="337"/>
      <c r="M66" s="337"/>
      <c r="N66" s="337"/>
      <c r="O66" s="338"/>
      <c r="P66" s="82">
        <v>2.8</v>
      </c>
      <c r="Q66" s="256"/>
      <c r="R66" s="70" t="s">
        <v>72</v>
      </c>
      <c r="S66" s="98">
        <f t="shared" si="26"/>
        <v>252.85714285714286</v>
      </c>
      <c r="T66" s="207">
        <v>708</v>
      </c>
    </row>
    <row r="67" spans="1:20" ht="60" customHeight="1" x14ac:dyDescent="0.2">
      <c r="A67" s="250"/>
      <c r="B67" s="259"/>
      <c r="C67" s="253"/>
      <c r="D67" s="150"/>
      <c r="E67" s="300"/>
      <c r="F67" s="301"/>
      <c r="G67" s="301"/>
      <c r="H67" s="301"/>
      <c r="I67" s="302"/>
      <c r="J67" s="139"/>
      <c r="K67" s="336">
        <f>S67*0.08</f>
        <v>21.688888888888886</v>
      </c>
      <c r="L67" s="337"/>
      <c r="M67" s="337"/>
      <c r="N67" s="337"/>
      <c r="O67" s="338"/>
      <c r="P67" s="82">
        <v>0.9</v>
      </c>
      <c r="Q67" s="257"/>
      <c r="R67" s="57" t="s">
        <v>73</v>
      </c>
      <c r="S67" s="98">
        <f t="shared" si="26"/>
        <v>271.11111111111109</v>
      </c>
      <c r="T67" s="207">
        <v>244</v>
      </c>
    </row>
    <row r="68" spans="1:20" ht="32.25" customHeight="1" x14ac:dyDescent="0.2">
      <c r="A68" s="228">
        <v>17</v>
      </c>
      <c r="B68" t="s">
        <v>259</v>
      </c>
      <c r="C68" s="319" t="s">
        <v>68</v>
      </c>
      <c r="D68" s="162">
        <v>80</v>
      </c>
      <c r="E68" s="320">
        <v>80</v>
      </c>
      <c r="F68" s="321"/>
      <c r="G68" s="321"/>
      <c r="H68" s="321"/>
      <c r="I68" s="322"/>
      <c r="J68" s="138"/>
      <c r="K68" s="355">
        <f t="shared" ref="K68:K69" si="27">S68*0.08</f>
        <v>14.596</v>
      </c>
      <c r="L68" s="356"/>
      <c r="M68" s="356"/>
      <c r="N68" s="356"/>
      <c r="O68" s="357"/>
      <c r="P68" s="82">
        <v>40</v>
      </c>
      <c r="Q68" s="233" t="s">
        <v>19</v>
      </c>
      <c r="R68" s="52" t="s">
        <v>58</v>
      </c>
      <c r="S68" s="97">
        <f t="shared" si="26"/>
        <v>182.45</v>
      </c>
      <c r="T68" s="208">
        <v>7298</v>
      </c>
    </row>
    <row r="69" spans="1:20" ht="32.25" customHeight="1" x14ac:dyDescent="0.2">
      <c r="A69" s="228"/>
      <c r="B69" s="248" t="s">
        <v>74</v>
      </c>
      <c r="C69" s="230"/>
      <c r="D69" s="147">
        <v>80</v>
      </c>
      <c r="E69" s="323"/>
      <c r="F69" s="324"/>
      <c r="G69" s="324"/>
      <c r="H69" s="324"/>
      <c r="I69" s="325"/>
      <c r="J69" s="176"/>
      <c r="K69" s="355">
        <f t="shared" si="27"/>
        <v>17.66</v>
      </c>
      <c r="L69" s="356"/>
      <c r="M69" s="356"/>
      <c r="N69" s="356"/>
      <c r="O69" s="357"/>
      <c r="P69" s="82">
        <v>20</v>
      </c>
      <c r="Q69" s="235"/>
      <c r="R69" s="54" t="s">
        <v>70</v>
      </c>
      <c r="S69" s="97">
        <f t="shared" si="26"/>
        <v>220.75</v>
      </c>
      <c r="T69" s="207">
        <v>4415</v>
      </c>
    </row>
    <row r="70" spans="1:20" ht="31.5" customHeight="1" x14ac:dyDescent="0.2">
      <c r="A70" s="228"/>
      <c r="B70" s="248"/>
      <c r="C70" s="230"/>
      <c r="D70" s="147"/>
      <c r="E70" s="323"/>
      <c r="F70" s="324"/>
      <c r="G70" s="324"/>
      <c r="H70" s="324"/>
      <c r="I70" s="325"/>
      <c r="J70" s="176"/>
      <c r="K70" s="355">
        <f>S70*0.08</f>
        <v>18.89777777777778</v>
      </c>
      <c r="L70" s="356"/>
      <c r="M70" s="356"/>
      <c r="N70" s="356"/>
      <c r="O70" s="357"/>
      <c r="P70" s="82">
        <v>9</v>
      </c>
      <c r="Q70" s="233" t="s">
        <v>65</v>
      </c>
      <c r="R70" s="54" t="s">
        <v>71</v>
      </c>
      <c r="S70" s="97">
        <f t="shared" si="26"/>
        <v>236.22222222222223</v>
      </c>
      <c r="T70" s="207">
        <v>2126</v>
      </c>
    </row>
    <row r="71" spans="1:20" ht="31.5" customHeight="1" x14ac:dyDescent="0.2">
      <c r="A71" s="228"/>
      <c r="B71" s="248"/>
      <c r="C71" s="230"/>
      <c r="D71" s="147"/>
      <c r="E71" s="323"/>
      <c r="F71" s="324"/>
      <c r="G71" s="324"/>
      <c r="H71" s="324"/>
      <c r="I71" s="325"/>
      <c r="J71" s="176"/>
      <c r="K71" s="355">
        <f>S71*0.08</f>
        <v>20.228571428571428</v>
      </c>
      <c r="L71" s="356"/>
      <c r="M71" s="356"/>
      <c r="N71" s="356"/>
      <c r="O71" s="357"/>
      <c r="P71" s="82">
        <v>2.8</v>
      </c>
      <c r="Q71" s="234"/>
      <c r="R71" s="71" t="s">
        <v>72</v>
      </c>
      <c r="S71" s="97">
        <f t="shared" si="26"/>
        <v>252.85714285714286</v>
      </c>
      <c r="T71" s="207">
        <v>708</v>
      </c>
    </row>
    <row r="72" spans="1:20" ht="31.5" customHeight="1" x14ac:dyDescent="0.2">
      <c r="A72" s="228"/>
      <c r="B72" s="249"/>
      <c r="C72" s="231"/>
      <c r="D72" s="148"/>
      <c r="E72" s="326"/>
      <c r="F72" s="327"/>
      <c r="G72" s="327"/>
      <c r="H72" s="327"/>
      <c r="I72" s="328"/>
      <c r="J72" s="139"/>
      <c r="K72" s="355">
        <f>S72*0.08</f>
        <v>21.688888888888886</v>
      </c>
      <c r="L72" s="356"/>
      <c r="M72" s="356"/>
      <c r="N72" s="356"/>
      <c r="O72" s="357"/>
      <c r="P72" s="82">
        <v>0.9</v>
      </c>
      <c r="Q72" s="235"/>
      <c r="R72" s="54" t="s">
        <v>73</v>
      </c>
      <c r="S72" s="97">
        <f t="shared" si="26"/>
        <v>271.11111111111109</v>
      </c>
      <c r="T72" s="207">
        <v>244</v>
      </c>
    </row>
    <row r="73" spans="1:20" ht="33.75" customHeight="1" x14ac:dyDescent="0.2">
      <c r="A73" s="250">
        <v>18</v>
      </c>
      <c r="B73" t="s">
        <v>260</v>
      </c>
      <c r="C73" s="358" t="s">
        <v>163</v>
      </c>
      <c r="D73" s="174">
        <v>120</v>
      </c>
      <c r="E73" s="294">
        <v>160</v>
      </c>
      <c r="F73" s="295"/>
      <c r="G73" s="295"/>
      <c r="H73" s="295"/>
      <c r="I73" s="296"/>
      <c r="J73" s="138"/>
      <c r="K73" s="336">
        <f>S73*0.16</f>
        <v>20.238139534883722</v>
      </c>
      <c r="L73" s="337"/>
      <c r="M73" s="337"/>
      <c r="N73" s="337"/>
      <c r="O73" s="338"/>
      <c r="P73" s="82">
        <v>43</v>
      </c>
      <c r="Q73" s="254" t="s">
        <v>19</v>
      </c>
      <c r="R73" s="55" t="s">
        <v>51</v>
      </c>
      <c r="S73" s="98">
        <f t="shared" si="26"/>
        <v>126.48837209302326</v>
      </c>
      <c r="T73" s="211">
        <v>5439</v>
      </c>
    </row>
    <row r="74" spans="1:20" ht="68.25" customHeight="1" x14ac:dyDescent="0.2">
      <c r="A74" s="250"/>
      <c r="B74" s="67" t="s">
        <v>206</v>
      </c>
      <c r="C74" s="359"/>
      <c r="D74" s="174"/>
      <c r="E74" s="300"/>
      <c r="F74" s="301"/>
      <c r="G74" s="301"/>
      <c r="H74" s="301"/>
      <c r="I74" s="302"/>
      <c r="J74" s="139"/>
      <c r="K74" s="336">
        <f>S74*0.16</f>
        <v>24.48</v>
      </c>
      <c r="L74" s="337"/>
      <c r="M74" s="337"/>
      <c r="N74" s="337"/>
      <c r="O74" s="338"/>
      <c r="P74" s="140">
        <v>21</v>
      </c>
      <c r="Q74" s="254"/>
      <c r="R74" s="55" t="s">
        <v>53</v>
      </c>
      <c r="S74" s="98">
        <f t="shared" si="26"/>
        <v>153</v>
      </c>
      <c r="T74" s="208">
        <v>3213</v>
      </c>
    </row>
    <row r="75" spans="1:20" ht="33.75" customHeight="1" x14ac:dyDescent="0.2">
      <c r="A75" s="228">
        <v>19</v>
      </c>
      <c r="B75" t="s">
        <v>261</v>
      </c>
      <c r="C75" s="369" t="s">
        <v>64</v>
      </c>
      <c r="D75" s="173">
        <v>120</v>
      </c>
      <c r="E75" s="320">
        <v>120</v>
      </c>
      <c r="F75" s="321"/>
      <c r="G75" s="321"/>
      <c r="H75" s="321"/>
      <c r="I75" s="322"/>
      <c r="J75" s="138"/>
      <c r="K75" s="370">
        <f>S75*0.12</f>
        <v>12.630697674418604</v>
      </c>
      <c r="L75" s="371"/>
      <c r="M75" s="371"/>
      <c r="N75" s="371"/>
      <c r="O75" s="372"/>
      <c r="P75" s="82">
        <v>43</v>
      </c>
      <c r="Q75" s="232" t="s">
        <v>19</v>
      </c>
      <c r="R75" s="376" t="s">
        <v>51</v>
      </c>
      <c r="S75" s="360">
        <f t="shared" si="26"/>
        <v>105.25581395348837</v>
      </c>
      <c r="T75" s="286">
        <v>4526</v>
      </c>
    </row>
    <row r="76" spans="1:20" ht="60" customHeight="1" x14ac:dyDescent="0.2">
      <c r="A76" s="228"/>
      <c r="B76" s="60" t="s">
        <v>162</v>
      </c>
      <c r="C76" s="369"/>
      <c r="D76" s="173"/>
      <c r="E76" s="326"/>
      <c r="F76" s="327"/>
      <c r="G76" s="327"/>
      <c r="H76" s="327"/>
      <c r="I76" s="328"/>
      <c r="J76" s="139"/>
      <c r="K76" s="373"/>
      <c r="L76" s="374"/>
      <c r="M76" s="374"/>
      <c r="N76" s="374"/>
      <c r="O76" s="375"/>
      <c r="P76" s="140"/>
      <c r="Q76" s="232"/>
      <c r="R76" s="377"/>
      <c r="S76" s="361"/>
      <c r="T76" s="287"/>
    </row>
    <row r="77" spans="1:20" ht="36" customHeight="1" x14ac:dyDescent="0.2">
      <c r="A77" s="288">
        <v>20</v>
      </c>
      <c r="B77" t="s">
        <v>262</v>
      </c>
      <c r="C77" s="293" t="s">
        <v>64</v>
      </c>
      <c r="D77" s="149">
        <v>120</v>
      </c>
      <c r="E77" s="294">
        <v>120</v>
      </c>
      <c r="F77" s="295"/>
      <c r="G77" s="295"/>
      <c r="H77" s="295"/>
      <c r="I77" s="296"/>
      <c r="J77" s="138"/>
      <c r="K77" s="336">
        <f>S77*0.12</f>
        <v>15.28</v>
      </c>
      <c r="L77" s="337"/>
      <c r="M77" s="337"/>
      <c r="N77" s="337"/>
      <c r="O77" s="338"/>
      <c r="P77" s="140">
        <v>21</v>
      </c>
      <c r="Q77" s="159" t="s">
        <v>19</v>
      </c>
      <c r="R77" s="57" t="s">
        <v>53</v>
      </c>
      <c r="S77" s="56">
        <f t="shared" ref="S77:S87" si="28">T77/P77</f>
        <v>127.33333333333333</v>
      </c>
      <c r="T77" s="207">
        <v>2674</v>
      </c>
    </row>
    <row r="78" spans="1:20" ht="30.75" customHeight="1" x14ac:dyDescent="0.2">
      <c r="A78" s="362"/>
      <c r="B78" s="258" t="s">
        <v>166</v>
      </c>
      <c r="C78" s="252"/>
      <c r="D78" s="149"/>
      <c r="E78" s="297"/>
      <c r="F78" s="298"/>
      <c r="G78" s="298"/>
      <c r="H78" s="298"/>
      <c r="I78" s="299"/>
      <c r="J78" s="176"/>
      <c r="K78" s="363">
        <f t="shared" ref="K78" si="29">S78*0.12</f>
        <v>16.357894736842105</v>
      </c>
      <c r="L78" s="364"/>
      <c r="M78" s="364"/>
      <c r="N78" s="364"/>
      <c r="O78" s="365"/>
      <c r="P78" s="82">
        <v>9.5</v>
      </c>
      <c r="Q78" s="255" t="s">
        <v>65</v>
      </c>
      <c r="R78" s="72" t="s">
        <v>54</v>
      </c>
      <c r="S78" s="56">
        <f t="shared" si="28"/>
        <v>136.31578947368422</v>
      </c>
      <c r="T78" s="207">
        <v>1295</v>
      </c>
    </row>
    <row r="79" spans="1:20" ht="30.75" customHeight="1" x14ac:dyDescent="0.2">
      <c r="A79" s="362"/>
      <c r="B79" s="258"/>
      <c r="C79" s="252"/>
      <c r="D79" s="149"/>
      <c r="E79" s="297"/>
      <c r="F79" s="298"/>
      <c r="G79" s="298"/>
      <c r="H79" s="298"/>
      <c r="I79" s="299"/>
      <c r="J79" s="176"/>
      <c r="K79" s="366">
        <f>S79*0.12</f>
        <v>17.440000000000001</v>
      </c>
      <c r="L79" s="367"/>
      <c r="M79" s="367"/>
      <c r="N79" s="367"/>
      <c r="O79" s="368"/>
      <c r="P79" s="141">
        <v>3</v>
      </c>
      <c r="Q79" s="256"/>
      <c r="R79" s="70" t="s">
        <v>66</v>
      </c>
      <c r="S79" s="56">
        <f t="shared" si="28"/>
        <v>145.33333333333334</v>
      </c>
      <c r="T79" s="207">
        <v>436</v>
      </c>
    </row>
    <row r="80" spans="1:20" ht="30.75" customHeight="1" x14ac:dyDescent="0.2">
      <c r="A80" s="289"/>
      <c r="B80" s="259"/>
      <c r="C80" s="253"/>
      <c r="D80" s="150"/>
      <c r="E80" s="300"/>
      <c r="F80" s="301"/>
      <c r="G80" s="301"/>
      <c r="H80" s="301"/>
      <c r="I80" s="302"/>
      <c r="J80" s="139"/>
      <c r="K80" s="336">
        <f>S80*0.12</f>
        <v>18.694736842105261</v>
      </c>
      <c r="L80" s="337"/>
      <c r="M80" s="337"/>
      <c r="N80" s="337"/>
      <c r="O80" s="338"/>
      <c r="P80" s="82">
        <v>0.95</v>
      </c>
      <c r="Q80" s="257"/>
      <c r="R80" s="70" t="s">
        <v>67</v>
      </c>
      <c r="S80" s="56">
        <f t="shared" si="28"/>
        <v>155.78947368421052</v>
      </c>
      <c r="T80" s="207">
        <v>148</v>
      </c>
    </row>
    <row r="81" spans="1:20" ht="31.5" customHeight="1" x14ac:dyDescent="0.2">
      <c r="A81" s="228">
        <v>21</v>
      </c>
      <c r="B81" t="s">
        <v>237</v>
      </c>
      <c r="C81" s="319" t="s">
        <v>64</v>
      </c>
      <c r="D81" s="147">
        <v>120</v>
      </c>
      <c r="E81" s="320">
        <v>120</v>
      </c>
      <c r="F81" s="321"/>
      <c r="G81" s="321"/>
      <c r="H81" s="321"/>
      <c r="I81" s="322"/>
      <c r="J81" s="138"/>
      <c r="K81" s="355">
        <f t="shared" ref="K81" si="30">S81*0.12</f>
        <v>15.28</v>
      </c>
      <c r="L81" s="356"/>
      <c r="M81" s="356"/>
      <c r="N81" s="356"/>
      <c r="O81" s="357"/>
      <c r="P81" s="82">
        <v>21</v>
      </c>
      <c r="Q81" s="151" t="s">
        <v>19</v>
      </c>
      <c r="R81" s="54" t="s">
        <v>53</v>
      </c>
      <c r="S81" s="53">
        <f t="shared" si="28"/>
        <v>127.33333333333333</v>
      </c>
      <c r="T81" s="207">
        <v>2674</v>
      </c>
    </row>
    <row r="82" spans="1:20" ht="24.75" customHeight="1" x14ac:dyDescent="0.2">
      <c r="A82" s="228"/>
      <c r="B82" s="248" t="s">
        <v>167</v>
      </c>
      <c r="C82" s="230"/>
      <c r="D82" s="147"/>
      <c r="E82" s="323"/>
      <c r="F82" s="324"/>
      <c r="G82" s="324"/>
      <c r="H82" s="324"/>
      <c r="I82" s="325"/>
      <c r="J82" s="176"/>
      <c r="K82" s="355">
        <f>S82*0.12</f>
        <v>16.357894736842105</v>
      </c>
      <c r="L82" s="356"/>
      <c r="M82" s="356"/>
      <c r="N82" s="356"/>
      <c r="O82" s="357"/>
      <c r="P82" s="82">
        <v>9.5</v>
      </c>
      <c r="Q82" s="233" t="s">
        <v>65</v>
      </c>
      <c r="R82" s="54" t="s">
        <v>54</v>
      </c>
      <c r="S82" s="53">
        <f t="shared" si="28"/>
        <v>136.31578947368422</v>
      </c>
      <c r="T82" s="207">
        <v>1295</v>
      </c>
    </row>
    <row r="83" spans="1:20" ht="24.75" customHeight="1" x14ac:dyDescent="0.2">
      <c r="A83" s="228"/>
      <c r="B83" s="248"/>
      <c r="C83" s="230"/>
      <c r="D83" s="147"/>
      <c r="E83" s="323"/>
      <c r="F83" s="324"/>
      <c r="G83" s="324"/>
      <c r="H83" s="324"/>
      <c r="I83" s="325"/>
      <c r="J83" s="176"/>
      <c r="K83" s="355">
        <f t="shared" ref="K83" si="31">S83*0.12</f>
        <v>17.440000000000001</v>
      </c>
      <c r="L83" s="356"/>
      <c r="M83" s="356"/>
      <c r="N83" s="356"/>
      <c r="O83" s="357"/>
      <c r="P83" s="82">
        <v>3</v>
      </c>
      <c r="Q83" s="234"/>
      <c r="R83" s="71" t="s">
        <v>66</v>
      </c>
      <c r="S83" s="53">
        <f t="shared" si="28"/>
        <v>145.33333333333334</v>
      </c>
      <c r="T83" s="207">
        <v>436</v>
      </c>
    </row>
    <row r="84" spans="1:20" ht="24.75" customHeight="1" x14ac:dyDescent="0.2">
      <c r="A84" s="228"/>
      <c r="B84" s="249"/>
      <c r="C84" s="231"/>
      <c r="D84" s="148"/>
      <c r="E84" s="326"/>
      <c r="F84" s="327"/>
      <c r="G84" s="327"/>
      <c r="H84" s="327"/>
      <c r="I84" s="328"/>
      <c r="J84" s="139"/>
      <c r="K84" s="355">
        <f>S84*0.12</f>
        <v>18.694736842105261</v>
      </c>
      <c r="L84" s="356"/>
      <c r="M84" s="356"/>
      <c r="N84" s="356"/>
      <c r="O84" s="357"/>
      <c r="P84" s="82">
        <v>0.95</v>
      </c>
      <c r="Q84" s="235"/>
      <c r="R84" s="71" t="s">
        <v>67</v>
      </c>
      <c r="S84" s="53">
        <f t="shared" si="28"/>
        <v>155.78947368421052</v>
      </c>
      <c r="T84" s="207">
        <v>148</v>
      </c>
    </row>
    <row r="85" spans="1:20" ht="33" customHeight="1" x14ac:dyDescent="0.2">
      <c r="A85" s="288">
        <v>22</v>
      </c>
      <c r="B85" t="s">
        <v>238</v>
      </c>
      <c r="C85" s="251" t="s">
        <v>148</v>
      </c>
      <c r="D85" s="169"/>
      <c r="E85" s="294">
        <v>120</v>
      </c>
      <c r="F85" s="295"/>
      <c r="G85" s="295"/>
      <c r="H85" s="295"/>
      <c r="I85" s="296"/>
      <c r="J85" s="138"/>
      <c r="K85" s="336">
        <f>S85*0.12</f>
        <v>7.2266666666666666</v>
      </c>
      <c r="L85" s="337"/>
      <c r="M85" s="337"/>
      <c r="N85" s="337"/>
      <c r="O85" s="338"/>
      <c r="P85" s="82">
        <v>9</v>
      </c>
      <c r="Q85" s="255" t="s">
        <v>146</v>
      </c>
      <c r="R85" s="143" t="s">
        <v>147</v>
      </c>
      <c r="S85" s="56">
        <f t="shared" si="28"/>
        <v>60.222222222222221</v>
      </c>
      <c r="T85" s="209">
        <v>542</v>
      </c>
    </row>
    <row r="86" spans="1:20" ht="111.75" customHeight="1" x14ac:dyDescent="0.2">
      <c r="A86" s="289"/>
      <c r="B86" s="67" t="s">
        <v>156</v>
      </c>
      <c r="C86" s="253"/>
      <c r="D86" s="169"/>
      <c r="E86" s="300"/>
      <c r="F86" s="301"/>
      <c r="G86" s="301"/>
      <c r="H86" s="301"/>
      <c r="I86" s="302"/>
      <c r="J86" s="139"/>
      <c r="K86" s="336">
        <f>S86*0.12</f>
        <v>7.7600000000000007</v>
      </c>
      <c r="L86" s="337"/>
      <c r="M86" s="337"/>
      <c r="N86" s="337"/>
      <c r="O86" s="338"/>
      <c r="P86" s="82">
        <v>4.5</v>
      </c>
      <c r="Q86" s="257"/>
      <c r="R86" s="143" t="s">
        <v>93</v>
      </c>
      <c r="S86" s="56">
        <f t="shared" si="28"/>
        <v>64.666666666666671</v>
      </c>
      <c r="T86" s="209">
        <v>291</v>
      </c>
    </row>
    <row r="87" spans="1:20" s="15" customFormat="1" ht="28.5" customHeight="1" x14ac:dyDescent="0.2">
      <c r="A87" s="382">
        <v>23</v>
      </c>
      <c r="B87" t="s">
        <v>239</v>
      </c>
      <c r="C87" s="229" t="s">
        <v>118</v>
      </c>
      <c r="D87" s="229" t="s">
        <v>75</v>
      </c>
      <c r="E87" s="320" t="s">
        <v>119</v>
      </c>
      <c r="F87" s="321"/>
      <c r="G87" s="321"/>
      <c r="H87" s="321"/>
      <c r="I87" s="322"/>
      <c r="J87" s="138"/>
      <c r="K87" s="320" t="s">
        <v>33</v>
      </c>
      <c r="L87" s="321"/>
      <c r="M87" s="321"/>
      <c r="N87" s="321"/>
      <c r="O87" s="322"/>
      <c r="P87" s="268">
        <v>0.9</v>
      </c>
      <c r="Q87" s="233" t="s">
        <v>76</v>
      </c>
      <c r="R87" s="378" t="s">
        <v>73</v>
      </c>
      <c r="S87" s="380">
        <f t="shared" si="28"/>
        <v>293.33333333333331</v>
      </c>
      <c r="T87" s="286">
        <v>264</v>
      </c>
    </row>
    <row r="88" spans="1:20" s="15" customFormat="1" ht="60" customHeight="1" x14ac:dyDescent="0.2">
      <c r="A88" s="383"/>
      <c r="B88" s="248" t="s">
        <v>117</v>
      </c>
      <c r="C88" s="230"/>
      <c r="D88" s="384"/>
      <c r="E88" s="323"/>
      <c r="F88" s="324"/>
      <c r="G88" s="324"/>
      <c r="H88" s="324"/>
      <c r="I88" s="325"/>
      <c r="J88" s="176"/>
      <c r="K88" s="323"/>
      <c r="L88" s="324"/>
      <c r="M88" s="324"/>
      <c r="N88" s="324"/>
      <c r="O88" s="325"/>
      <c r="P88" s="269"/>
      <c r="Q88" s="235"/>
      <c r="R88" s="379"/>
      <c r="S88" s="381"/>
      <c r="T88" s="287"/>
    </row>
    <row r="89" spans="1:20" s="15" customFormat="1" ht="60" customHeight="1" x14ac:dyDescent="0.2">
      <c r="A89" s="383"/>
      <c r="B89" s="249"/>
      <c r="C89" s="231"/>
      <c r="D89" s="231"/>
      <c r="E89" s="326"/>
      <c r="F89" s="327"/>
      <c r="G89" s="327"/>
      <c r="H89" s="327"/>
      <c r="I89" s="328"/>
      <c r="J89" s="139"/>
      <c r="K89" s="326"/>
      <c r="L89" s="327"/>
      <c r="M89" s="327"/>
      <c r="N89" s="327"/>
      <c r="O89" s="328"/>
      <c r="P89" s="82">
        <v>0.3</v>
      </c>
      <c r="Q89" s="156" t="s">
        <v>183</v>
      </c>
      <c r="R89" s="54" t="s">
        <v>77</v>
      </c>
      <c r="S89" s="53">
        <f>T89/P89</f>
        <v>706.66666666666674</v>
      </c>
      <c r="T89" s="211">
        <v>212</v>
      </c>
    </row>
    <row r="90" spans="1:20" ht="45.75" customHeight="1" x14ac:dyDescent="0.2">
      <c r="A90" s="237" t="s">
        <v>0</v>
      </c>
      <c r="B90" s="239" t="s">
        <v>1</v>
      </c>
      <c r="C90" s="241" t="s">
        <v>2</v>
      </c>
      <c r="D90" s="40"/>
      <c r="E90" s="243" t="s">
        <v>3</v>
      </c>
      <c r="F90" s="244"/>
      <c r="G90" s="244"/>
      <c r="H90" s="244"/>
      <c r="I90" s="245"/>
      <c r="J90" s="91"/>
      <c r="K90" s="243" t="s">
        <v>4</v>
      </c>
      <c r="L90" s="244"/>
      <c r="M90" s="244"/>
      <c r="N90" s="244"/>
      <c r="O90" s="245"/>
      <c r="P90" s="86"/>
      <c r="Q90" s="241" t="s">
        <v>5</v>
      </c>
      <c r="R90" s="241" t="s">
        <v>6</v>
      </c>
      <c r="S90" s="239" t="s">
        <v>129</v>
      </c>
      <c r="T90" s="246" t="s">
        <v>213</v>
      </c>
    </row>
    <row r="91" spans="1:20" ht="82.5" customHeight="1" x14ac:dyDescent="0.2">
      <c r="A91" s="238"/>
      <c r="B91" s="240"/>
      <c r="C91" s="242"/>
      <c r="D91" s="41"/>
      <c r="E91" s="155" t="s">
        <v>9</v>
      </c>
      <c r="F91" s="155" t="s">
        <v>10</v>
      </c>
      <c r="G91" s="155" t="s">
        <v>11</v>
      </c>
      <c r="H91" s="155" t="s">
        <v>12</v>
      </c>
      <c r="I91" s="155" t="s">
        <v>181</v>
      </c>
      <c r="J91" s="87"/>
      <c r="K91" s="80" t="s">
        <v>13</v>
      </c>
      <c r="L91" s="80" t="s">
        <v>14</v>
      </c>
      <c r="M91" s="80" t="s">
        <v>15</v>
      </c>
      <c r="N91" s="80" t="s">
        <v>182</v>
      </c>
      <c r="O91" s="155" t="s">
        <v>181</v>
      </c>
      <c r="P91" s="87"/>
      <c r="Q91" s="242"/>
      <c r="R91" s="242"/>
      <c r="S91" s="240"/>
      <c r="T91" s="247"/>
    </row>
    <row r="92" spans="1:20" s="15" customFormat="1" ht="27.75" customHeight="1" x14ac:dyDescent="0.2">
      <c r="A92" s="288">
        <v>24</v>
      </c>
      <c r="B92" t="s">
        <v>240</v>
      </c>
      <c r="C92" s="251" t="s">
        <v>151</v>
      </c>
      <c r="D92" s="150">
        <v>80</v>
      </c>
      <c r="E92" s="294" t="s">
        <v>157</v>
      </c>
      <c r="F92" s="295"/>
      <c r="G92" s="295"/>
      <c r="H92" s="295"/>
      <c r="I92" s="296"/>
      <c r="J92" s="138"/>
      <c r="K92" s="363" t="str">
        <f>CONCATENATE(ROUND(S92*0.08,2),"-",ROUND(S92*0.15,2))</f>
        <v>84,69-158,8</v>
      </c>
      <c r="L92" s="364"/>
      <c r="M92" s="364"/>
      <c r="N92" s="364"/>
      <c r="O92" s="365"/>
      <c r="P92" s="82">
        <v>0.75</v>
      </c>
      <c r="Q92" s="255" t="s">
        <v>87</v>
      </c>
      <c r="R92" s="385" t="s">
        <v>150</v>
      </c>
      <c r="S92" s="387">
        <f>T92/P92</f>
        <v>1058.6666666666667</v>
      </c>
      <c r="T92" s="286">
        <v>794</v>
      </c>
    </row>
    <row r="93" spans="1:20" s="15" customFormat="1" ht="177.75" customHeight="1" x14ac:dyDescent="0.2">
      <c r="A93" s="289"/>
      <c r="B93" s="67" t="s">
        <v>207</v>
      </c>
      <c r="C93" s="253"/>
      <c r="D93" s="150"/>
      <c r="E93" s="300"/>
      <c r="F93" s="301"/>
      <c r="G93" s="301"/>
      <c r="H93" s="301"/>
      <c r="I93" s="302"/>
      <c r="J93" s="139"/>
      <c r="K93" s="366"/>
      <c r="L93" s="367"/>
      <c r="M93" s="367"/>
      <c r="N93" s="367"/>
      <c r="O93" s="368"/>
      <c r="P93" s="82"/>
      <c r="Q93" s="257"/>
      <c r="R93" s="386"/>
      <c r="S93" s="388"/>
      <c r="T93" s="287"/>
    </row>
    <row r="94" spans="1:20" s="16" customFormat="1" ht="36.75" customHeight="1" x14ac:dyDescent="0.2">
      <c r="A94" s="382">
        <v>25</v>
      </c>
      <c r="B94" t="s">
        <v>263</v>
      </c>
      <c r="C94" s="161" t="s">
        <v>158</v>
      </c>
      <c r="D94" s="148"/>
      <c r="E94" s="329" t="s">
        <v>105</v>
      </c>
      <c r="F94" s="330"/>
      <c r="G94" s="330"/>
      <c r="H94" s="330"/>
      <c r="I94" s="331"/>
      <c r="J94" s="171"/>
      <c r="K94" s="390">
        <f>S94/36*0.08</f>
        <v>0.94764227642276422</v>
      </c>
      <c r="L94" s="391"/>
      <c r="M94" s="391"/>
      <c r="N94" s="391"/>
      <c r="O94" s="392"/>
      <c r="P94" s="82">
        <v>41</v>
      </c>
      <c r="Q94" s="233" t="s">
        <v>19</v>
      </c>
      <c r="R94" s="378" t="s">
        <v>108</v>
      </c>
      <c r="S94" s="380">
        <f>T94/P95</f>
        <v>426.4390243902439</v>
      </c>
      <c r="T94" s="274">
        <v>17484</v>
      </c>
    </row>
    <row r="95" spans="1:20" s="16" customFormat="1" ht="30.75" customHeight="1" x14ac:dyDescent="0.2">
      <c r="A95" s="383"/>
      <c r="B95" s="248" t="s">
        <v>120</v>
      </c>
      <c r="C95" s="161" t="s">
        <v>159</v>
      </c>
      <c r="D95" s="148"/>
      <c r="E95" s="329" t="s">
        <v>106</v>
      </c>
      <c r="F95" s="330"/>
      <c r="G95" s="330"/>
      <c r="H95" s="330"/>
      <c r="I95" s="331"/>
      <c r="J95" s="171"/>
      <c r="K95" s="390">
        <f>S94/31*0.08</f>
        <v>1.1004878048780489</v>
      </c>
      <c r="L95" s="391"/>
      <c r="M95" s="391"/>
      <c r="N95" s="391"/>
      <c r="O95" s="392"/>
      <c r="P95" s="82">
        <v>41</v>
      </c>
      <c r="Q95" s="234"/>
      <c r="R95" s="393"/>
      <c r="S95" s="394">
        <f>T95/P95</f>
        <v>0</v>
      </c>
      <c r="T95" s="395"/>
    </row>
    <row r="96" spans="1:20" s="16" customFormat="1" ht="30.75" customHeight="1" x14ac:dyDescent="0.2">
      <c r="A96" s="383"/>
      <c r="B96" s="248"/>
      <c r="C96" s="161" t="s">
        <v>160</v>
      </c>
      <c r="D96" s="148"/>
      <c r="E96" s="329" t="s">
        <v>107</v>
      </c>
      <c r="F96" s="330"/>
      <c r="G96" s="330"/>
      <c r="H96" s="330"/>
      <c r="I96" s="331"/>
      <c r="J96" s="171"/>
      <c r="K96" s="390">
        <f>S94/26*0.08</f>
        <v>1.3121200750469044</v>
      </c>
      <c r="L96" s="391"/>
      <c r="M96" s="391"/>
      <c r="N96" s="391"/>
      <c r="O96" s="392"/>
      <c r="P96" s="82">
        <v>41</v>
      </c>
      <c r="Q96" s="235"/>
      <c r="R96" s="379"/>
      <c r="S96" s="381">
        <f>T96/P96</f>
        <v>0</v>
      </c>
      <c r="T96" s="396"/>
    </row>
    <row r="97" spans="1:20" s="16" customFormat="1" ht="30.75" customHeight="1" x14ac:dyDescent="0.2">
      <c r="A97" s="383"/>
      <c r="B97" s="248"/>
      <c r="C97" s="161" t="s">
        <v>158</v>
      </c>
      <c r="D97" s="148"/>
      <c r="E97" s="329" t="s">
        <v>105</v>
      </c>
      <c r="F97" s="330"/>
      <c r="G97" s="330"/>
      <c r="H97" s="330"/>
      <c r="I97" s="331"/>
      <c r="J97" s="171"/>
      <c r="K97" s="390">
        <f>S97/36*0.08</f>
        <v>0.99520467836257309</v>
      </c>
      <c r="L97" s="391"/>
      <c r="M97" s="391"/>
      <c r="N97" s="391"/>
      <c r="O97" s="392"/>
      <c r="P97" s="82">
        <v>19</v>
      </c>
      <c r="Q97" s="233" t="s">
        <v>19</v>
      </c>
      <c r="R97" s="378" t="s">
        <v>109</v>
      </c>
      <c r="S97" s="380">
        <f>T97/P98</f>
        <v>447.84210526315792</v>
      </c>
      <c r="T97" s="274">
        <v>8509</v>
      </c>
    </row>
    <row r="98" spans="1:20" s="16" customFormat="1" ht="30.75" customHeight="1" x14ac:dyDescent="0.2">
      <c r="A98" s="383"/>
      <c r="B98" s="248"/>
      <c r="C98" s="161" t="s">
        <v>159</v>
      </c>
      <c r="D98" s="148"/>
      <c r="E98" s="329" t="s">
        <v>106</v>
      </c>
      <c r="F98" s="330"/>
      <c r="G98" s="330"/>
      <c r="H98" s="330"/>
      <c r="I98" s="331"/>
      <c r="J98" s="171"/>
      <c r="K98" s="390">
        <f>S97/31*0.08</f>
        <v>1.1557215619694399</v>
      </c>
      <c r="L98" s="391"/>
      <c r="M98" s="391"/>
      <c r="N98" s="391"/>
      <c r="O98" s="392"/>
      <c r="P98" s="82">
        <v>19</v>
      </c>
      <c r="Q98" s="234"/>
      <c r="R98" s="393"/>
      <c r="S98" s="394">
        <f>T98/P98</f>
        <v>0</v>
      </c>
      <c r="T98" s="395"/>
    </row>
    <row r="99" spans="1:20" s="16" customFormat="1" ht="30.75" customHeight="1" x14ac:dyDescent="0.2">
      <c r="A99" s="389"/>
      <c r="B99" s="249"/>
      <c r="C99" s="161" t="s">
        <v>160</v>
      </c>
      <c r="D99" s="148"/>
      <c r="E99" s="329" t="s">
        <v>107</v>
      </c>
      <c r="F99" s="330"/>
      <c r="G99" s="330"/>
      <c r="H99" s="330"/>
      <c r="I99" s="331"/>
      <c r="J99" s="171"/>
      <c r="K99" s="390">
        <f>S97/26*0.08</f>
        <v>1.3779757085020246</v>
      </c>
      <c r="L99" s="391"/>
      <c r="M99" s="391"/>
      <c r="N99" s="391"/>
      <c r="O99" s="392"/>
      <c r="P99" s="82">
        <v>19</v>
      </c>
      <c r="Q99" s="235"/>
      <c r="R99" s="379"/>
      <c r="S99" s="381">
        <f>T99/P99</f>
        <v>0</v>
      </c>
      <c r="T99" s="396"/>
    </row>
    <row r="100" spans="1:20" s="15" customFormat="1" ht="30" customHeight="1" x14ac:dyDescent="0.2">
      <c r="A100" s="288">
        <v>26</v>
      </c>
      <c r="B100" t="s">
        <v>264</v>
      </c>
      <c r="C100" s="293" t="s">
        <v>33</v>
      </c>
      <c r="D100" s="150"/>
      <c r="E100" s="294" t="s">
        <v>78</v>
      </c>
      <c r="F100" s="295"/>
      <c r="G100" s="295"/>
      <c r="H100" s="295"/>
      <c r="I100" s="296"/>
      <c r="J100" s="138"/>
      <c r="K100" s="294" t="str">
        <f>CONCATENATE(ROUND(S100*0.35,2),"-",ROUND(S100*0.45,2))</f>
        <v>45,11-58</v>
      </c>
      <c r="L100" s="295"/>
      <c r="M100" s="295"/>
      <c r="N100" s="295"/>
      <c r="O100" s="296"/>
      <c r="P100" s="82"/>
      <c r="Q100" s="255" t="s">
        <v>19</v>
      </c>
      <c r="R100" s="255" t="s">
        <v>161</v>
      </c>
      <c r="S100" s="387">
        <f>T100/P101</f>
        <v>128.87777777777777</v>
      </c>
      <c r="T100" s="397">
        <v>11599</v>
      </c>
    </row>
    <row r="101" spans="1:20" s="15" customFormat="1" ht="90" customHeight="1" x14ac:dyDescent="0.2">
      <c r="A101" s="289"/>
      <c r="B101" s="67" t="s">
        <v>121</v>
      </c>
      <c r="C101" s="253"/>
      <c r="D101" s="174"/>
      <c r="E101" s="300"/>
      <c r="F101" s="301"/>
      <c r="G101" s="301"/>
      <c r="H101" s="301"/>
      <c r="I101" s="302"/>
      <c r="J101" s="139"/>
      <c r="K101" s="300"/>
      <c r="L101" s="301"/>
      <c r="M101" s="301"/>
      <c r="N101" s="301"/>
      <c r="O101" s="302"/>
      <c r="P101" s="82">
        <v>90</v>
      </c>
      <c r="Q101" s="257"/>
      <c r="R101" s="257"/>
      <c r="S101" s="388"/>
      <c r="T101" s="397"/>
    </row>
    <row r="102" spans="1:20" ht="38.25" customHeight="1" x14ac:dyDescent="0.2">
      <c r="A102" s="351" t="s">
        <v>80</v>
      </c>
      <c r="B102" s="351"/>
      <c r="C102" s="351"/>
      <c r="D102" s="351"/>
      <c r="E102" s="351"/>
      <c r="F102" s="351"/>
      <c r="G102" s="351"/>
      <c r="H102" s="351"/>
      <c r="I102" s="351"/>
      <c r="J102" s="351"/>
      <c r="K102" s="351"/>
      <c r="L102" s="351"/>
      <c r="M102" s="351"/>
      <c r="N102" s="351"/>
      <c r="O102" s="351"/>
      <c r="P102" s="351"/>
      <c r="Q102" s="351"/>
      <c r="R102" s="351"/>
      <c r="S102" s="351"/>
      <c r="T102" s="351"/>
    </row>
    <row r="103" spans="1:20" ht="80.25" customHeight="1" x14ac:dyDescent="0.2">
      <c r="A103" s="73" t="s">
        <v>0</v>
      </c>
      <c r="B103" s="69" t="s">
        <v>1</v>
      </c>
      <c r="C103" s="61" t="s">
        <v>2</v>
      </c>
      <c r="D103" s="62"/>
      <c r="E103" s="352" t="s">
        <v>81</v>
      </c>
      <c r="F103" s="353"/>
      <c r="G103" s="353"/>
      <c r="H103" s="353"/>
      <c r="I103" s="354"/>
      <c r="J103" s="94"/>
      <c r="K103" s="352" t="s">
        <v>82</v>
      </c>
      <c r="L103" s="354"/>
      <c r="M103" s="352" t="s">
        <v>178</v>
      </c>
      <c r="N103" s="353"/>
      <c r="O103" s="354"/>
      <c r="P103" s="90"/>
      <c r="Q103" s="62" t="s">
        <v>5</v>
      </c>
      <c r="R103" s="74" t="s">
        <v>83</v>
      </c>
      <c r="S103" s="75" t="s">
        <v>129</v>
      </c>
      <c r="T103" s="212" t="s">
        <v>213</v>
      </c>
    </row>
    <row r="104" spans="1:20" ht="28.5" customHeight="1" x14ac:dyDescent="0.2">
      <c r="A104" s="383">
        <v>27</v>
      </c>
      <c r="B104" t="s">
        <v>243</v>
      </c>
      <c r="C104" s="384" t="s">
        <v>84</v>
      </c>
      <c r="D104" s="147">
        <v>90</v>
      </c>
      <c r="E104" s="320" t="s">
        <v>85</v>
      </c>
      <c r="F104" s="321"/>
      <c r="G104" s="321"/>
      <c r="H104" s="321"/>
      <c r="I104" s="322"/>
      <c r="J104" s="170">
        <v>220</v>
      </c>
      <c r="K104" s="329" t="str">
        <f>CONCATENATE(ROUND(S104*0.09,2),"-",ROUND(S104*0.22,2))</f>
        <v>21,11-51,6</v>
      </c>
      <c r="L104" s="401"/>
      <c r="M104" s="329" t="str">
        <f t="shared" ref="M104:M109" si="32">CONCATENATE(ROUND(P104*1000/J104,2),"-",ROUND(P104*1000/D104,2))</f>
        <v>43,18-105,56</v>
      </c>
      <c r="N104" s="330"/>
      <c r="O104" s="331"/>
      <c r="P104" s="82">
        <v>9.5</v>
      </c>
      <c r="Q104" s="233" t="s">
        <v>86</v>
      </c>
      <c r="R104" s="99" t="s">
        <v>130</v>
      </c>
      <c r="S104" s="100">
        <f t="shared" ref="S104:S116" si="33">T104/P104</f>
        <v>234.52631578947367</v>
      </c>
      <c r="T104" s="209">
        <v>2228</v>
      </c>
    </row>
    <row r="105" spans="1:20" ht="65.25" customHeight="1" x14ac:dyDescent="0.2">
      <c r="A105" s="383"/>
      <c r="B105" s="248" t="s">
        <v>122</v>
      </c>
      <c r="C105" s="384"/>
      <c r="D105" s="147">
        <v>90</v>
      </c>
      <c r="E105" s="323"/>
      <c r="F105" s="324"/>
      <c r="G105" s="324"/>
      <c r="H105" s="324"/>
      <c r="I105" s="325"/>
      <c r="J105" s="170">
        <v>220</v>
      </c>
      <c r="K105" s="329" t="str">
        <f>CONCATENATE(ROUND(S105*0.09,2),"-",ROUND(S105*0.22,2))</f>
        <v>22,56-55,15</v>
      </c>
      <c r="L105" s="331"/>
      <c r="M105" s="329" t="str">
        <f t="shared" si="32"/>
        <v>13,18-32,22</v>
      </c>
      <c r="N105" s="330"/>
      <c r="O105" s="331"/>
      <c r="P105" s="82">
        <v>2.9</v>
      </c>
      <c r="Q105" s="235"/>
      <c r="R105" s="101" t="s">
        <v>132</v>
      </c>
      <c r="S105" s="102">
        <f t="shared" si="33"/>
        <v>250.68965517241381</v>
      </c>
      <c r="T105" s="207">
        <v>727</v>
      </c>
    </row>
    <row r="106" spans="1:20" ht="65.25" customHeight="1" x14ac:dyDescent="0.2">
      <c r="A106" s="389"/>
      <c r="B106" s="249"/>
      <c r="C106" s="400"/>
      <c r="D106" s="147">
        <v>90</v>
      </c>
      <c r="E106" s="326"/>
      <c r="F106" s="327"/>
      <c r="G106" s="327"/>
      <c r="H106" s="327"/>
      <c r="I106" s="328"/>
      <c r="J106" s="170">
        <v>220</v>
      </c>
      <c r="K106" s="329" t="str">
        <f>CONCATENATE(ROUND(S106*0.09,2),"-",ROUND(S106*0.22,2))</f>
        <v>24,25-59,27</v>
      </c>
      <c r="L106" s="331"/>
      <c r="M106" s="329" t="str">
        <f t="shared" si="32"/>
        <v>3,86-9,44</v>
      </c>
      <c r="N106" s="330"/>
      <c r="O106" s="331"/>
      <c r="P106" s="82">
        <v>0.85</v>
      </c>
      <c r="Q106" s="156" t="s">
        <v>87</v>
      </c>
      <c r="R106" s="101" t="s">
        <v>131</v>
      </c>
      <c r="S106" s="102">
        <f t="shared" si="33"/>
        <v>269.41176470588238</v>
      </c>
      <c r="T106" s="207">
        <v>229</v>
      </c>
    </row>
    <row r="107" spans="1:20" ht="36.75" customHeight="1" x14ac:dyDescent="0.2">
      <c r="A107" s="288">
        <v>28</v>
      </c>
      <c r="B107" t="s">
        <v>196</v>
      </c>
      <c r="C107" s="251" t="s">
        <v>128</v>
      </c>
      <c r="D107" s="149">
        <v>70</v>
      </c>
      <c r="E107" s="254" t="s">
        <v>126</v>
      </c>
      <c r="F107" s="254"/>
      <c r="G107" s="254"/>
      <c r="H107" s="254"/>
      <c r="I107" s="254"/>
      <c r="J107" s="170">
        <v>250</v>
      </c>
      <c r="K107" s="303" t="str">
        <f>CONCATENATE(ROUND(S107*0.07,2),"-",ROUND(S107*0.25,2))</f>
        <v>17,54-62,63</v>
      </c>
      <c r="L107" s="305"/>
      <c r="M107" s="303" t="str">
        <f t="shared" si="32"/>
        <v>38-135,71</v>
      </c>
      <c r="N107" s="304"/>
      <c r="O107" s="305"/>
      <c r="P107" s="82">
        <v>9.5</v>
      </c>
      <c r="Q107" s="255" t="s">
        <v>127</v>
      </c>
      <c r="R107" s="160" t="s">
        <v>54</v>
      </c>
      <c r="S107" s="103">
        <f t="shared" si="33"/>
        <v>250.52631578947367</v>
      </c>
      <c r="T107" s="209">
        <v>2380</v>
      </c>
    </row>
    <row r="108" spans="1:20" ht="62.25" customHeight="1" x14ac:dyDescent="0.2">
      <c r="A108" s="362"/>
      <c r="B108" s="258" t="s">
        <v>198</v>
      </c>
      <c r="C108" s="398"/>
      <c r="D108" s="149">
        <v>70</v>
      </c>
      <c r="E108" s="254"/>
      <c r="F108" s="254"/>
      <c r="G108" s="254"/>
      <c r="H108" s="254"/>
      <c r="I108" s="254"/>
      <c r="J108" s="170">
        <v>250</v>
      </c>
      <c r="K108" s="303" t="str">
        <f t="shared" ref="K108" si="34">CONCATENATE(ROUND(S108*0.07,2),"-",ROUND(S108*0.25,2))</f>
        <v>18,37-65,6</v>
      </c>
      <c r="L108" s="305"/>
      <c r="M108" s="303" t="str">
        <f t="shared" si="32"/>
        <v>11,6-41,43</v>
      </c>
      <c r="N108" s="304"/>
      <c r="O108" s="305"/>
      <c r="P108" s="82">
        <v>2.9</v>
      </c>
      <c r="Q108" s="256"/>
      <c r="R108" s="104" t="s">
        <v>124</v>
      </c>
      <c r="S108" s="103">
        <f t="shared" si="33"/>
        <v>262.41379310344826</v>
      </c>
      <c r="T108" s="209">
        <v>761</v>
      </c>
    </row>
    <row r="109" spans="1:20" ht="62.25" customHeight="1" x14ac:dyDescent="0.2">
      <c r="A109" s="289"/>
      <c r="B109" s="258"/>
      <c r="C109" s="399"/>
      <c r="D109" s="149">
        <v>70</v>
      </c>
      <c r="E109" s="254"/>
      <c r="F109" s="254"/>
      <c r="G109" s="254"/>
      <c r="H109" s="254"/>
      <c r="I109" s="254"/>
      <c r="J109" s="170">
        <v>250</v>
      </c>
      <c r="K109" s="303" t="str">
        <f>CONCATENATE(ROUND(S109*0.07,2),"-",ROUND(S109*0.25,2))</f>
        <v>18,51-66,11</v>
      </c>
      <c r="L109" s="305"/>
      <c r="M109" s="303" t="str">
        <f t="shared" si="32"/>
        <v>3,6-12,86</v>
      </c>
      <c r="N109" s="304"/>
      <c r="O109" s="305"/>
      <c r="P109" s="82">
        <v>0.9</v>
      </c>
      <c r="Q109" s="257"/>
      <c r="R109" s="104" t="s">
        <v>73</v>
      </c>
      <c r="S109" s="103">
        <f t="shared" si="33"/>
        <v>264.44444444444446</v>
      </c>
      <c r="T109" s="209">
        <v>238</v>
      </c>
    </row>
    <row r="110" spans="1:20" s="83" customFormat="1" ht="41.25" customHeight="1" x14ac:dyDescent="0.2">
      <c r="A110" s="260">
        <v>29</v>
      </c>
      <c r="B110" t="s">
        <v>185</v>
      </c>
      <c r="C110" s="262" t="s">
        <v>180</v>
      </c>
      <c r="D110" s="179"/>
      <c r="E110" s="310">
        <v>100</v>
      </c>
      <c r="F110" s="311"/>
      <c r="G110" s="311"/>
      <c r="H110" s="311"/>
      <c r="I110" s="312"/>
      <c r="J110" s="170">
        <v>100</v>
      </c>
      <c r="K110" s="402">
        <f>S110*0.1</f>
        <v>47.455555555555556</v>
      </c>
      <c r="L110" s="402"/>
      <c r="M110" s="290" t="str">
        <f>CONCATENATE(ROUND(P110*1000/J110,2))</f>
        <v>90</v>
      </c>
      <c r="N110" s="290"/>
      <c r="O110" s="290"/>
      <c r="P110" s="82">
        <v>9</v>
      </c>
      <c r="Q110" s="264" t="s">
        <v>86</v>
      </c>
      <c r="R110" s="105" t="s">
        <v>147</v>
      </c>
      <c r="S110" s="106">
        <f t="shared" si="33"/>
        <v>474.55555555555554</v>
      </c>
      <c r="T110" s="209">
        <v>4271</v>
      </c>
    </row>
    <row r="111" spans="1:20" s="83" customFormat="1" ht="203.25" customHeight="1" x14ac:dyDescent="0.2">
      <c r="A111" s="261"/>
      <c r="B111" s="178" t="s">
        <v>208</v>
      </c>
      <c r="C111" s="263"/>
      <c r="D111" s="179"/>
      <c r="E111" s="316"/>
      <c r="F111" s="317"/>
      <c r="G111" s="317"/>
      <c r="H111" s="317"/>
      <c r="I111" s="318"/>
      <c r="J111" s="170">
        <v>100</v>
      </c>
      <c r="K111" s="290">
        <f>S111*0.1</f>
        <v>50.857142857142861</v>
      </c>
      <c r="L111" s="290"/>
      <c r="M111" s="290" t="str">
        <f>CONCATENATE(ROUND(P111*1000/J111,2))</f>
        <v>28</v>
      </c>
      <c r="N111" s="290"/>
      <c r="O111" s="290"/>
      <c r="P111" s="82">
        <v>2.8</v>
      </c>
      <c r="Q111" s="265"/>
      <c r="R111" s="105" t="s">
        <v>72</v>
      </c>
      <c r="S111" s="107">
        <f t="shared" si="33"/>
        <v>508.57142857142861</v>
      </c>
      <c r="T111" s="209">
        <v>1424</v>
      </c>
    </row>
    <row r="112" spans="1:20" ht="30.75" customHeight="1" x14ac:dyDescent="0.2">
      <c r="A112" s="228">
        <v>30</v>
      </c>
      <c r="B112" t="s">
        <v>244</v>
      </c>
      <c r="C112" s="319" t="s">
        <v>88</v>
      </c>
      <c r="D112" s="162">
        <v>60</v>
      </c>
      <c r="E112" s="320" t="s">
        <v>134</v>
      </c>
      <c r="F112" s="321"/>
      <c r="G112" s="321"/>
      <c r="H112" s="321"/>
      <c r="I112" s="322"/>
      <c r="J112" s="170">
        <v>180</v>
      </c>
      <c r="K112" s="329" t="str">
        <f>CONCATENATE(ROUND(S112*0.06,2),"-",ROUND(S112*0.18,2))</f>
        <v>13,9-41,71</v>
      </c>
      <c r="L112" s="331"/>
      <c r="M112" s="329" t="str">
        <f>CONCATENATE(ROUND(P112*1000/J112,2),"-",ROUND(P112*1000/D112,2))</f>
        <v>16,11-48,33</v>
      </c>
      <c r="N112" s="330"/>
      <c r="O112" s="331"/>
      <c r="P112" s="82">
        <v>2.9</v>
      </c>
      <c r="Q112" s="233" t="s">
        <v>65</v>
      </c>
      <c r="R112" s="101" t="s">
        <v>124</v>
      </c>
      <c r="S112" s="102">
        <f t="shared" si="33"/>
        <v>231.72413793103448</v>
      </c>
      <c r="T112" s="209">
        <v>672</v>
      </c>
    </row>
    <row r="113" spans="1:21" ht="132" x14ac:dyDescent="0.2">
      <c r="A113" s="228"/>
      <c r="B113" s="60" t="s">
        <v>123</v>
      </c>
      <c r="C113" s="231"/>
      <c r="D113" s="162">
        <v>60</v>
      </c>
      <c r="E113" s="323"/>
      <c r="F113" s="324"/>
      <c r="G113" s="324"/>
      <c r="H113" s="324"/>
      <c r="I113" s="325"/>
      <c r="J113" s="170">
        <v>180</v>
      </c>
      <c r="K113" s="329" t="str">
        <f>CONCATENATE(ROUND(S113*0.06,2),"-",ROUND(S113*0.18,2))</f>
        <v>14,91-44,72</v>
      </c>
      <c r="L113" s="331"/>
      <c r="M113" s="329" t="str">
        <f>CONCATENATE(ROUND(P113*1000/J113,2),"-",ROUND(P113*1000/D113,2))</f>
        <v>5,28-15,83</v>
      </c>
      <c r="N113" s="330"/>
      <c r="O113" s="331"/>
      <c r="P113" s="82">
        <v>0.95</v>
      </c>
      <c r="Q113" s="235"/>
      <c r="R113" s="101" t="s">
        <v>67</v>
      </c>
      <c r="S113" s="102">
        <f t="shared" si="33"/>
        <v>248.42105263157896</v>
      </c>
      <c r="T113" s="207">
        <v>236</v>
      </c>
    </row>
    <row r="114" spans="1:21" ht="34.5" customHeight="1" x14ac:dyDescent="0.2">
      <c r="A114" s="288">
        <v>31</v>
      </c>
      <c r="B114" t="s">
        <v>245</v>
      </c>
      <c r="C114" s="251" t="s">
        <v>175</v>
      </c>
      <c r="D114" s="169">
        <v>60</v>
      </c>
      <c r="E114" s="254" t="s">
        <v>173</v>
      </c>
      <c r="F114" s="254"/>
      <c r="G114" s="254"/>
      <c r="H114" s="254"/>
      <c r="I114" s="254"/>
      <c r="J114" s="170">
        <v>80</v>
      </c>
      <c r="K114" s="294" t="str">
        <f>CONCATENATE(ROUND(S114*0.06,2),"-",ROUND(S114*0.08,2))</f>
        <v>105,12-140,16</v>
      </c>
      <c r="L114" s="296"/>
      <c r="M114" s="294" t="str">
        <f>CONCATENATE(ROUND(P114*1000/J114,2),"-",ROUND(P114*1000/D114,2))</f>
        <v>3,13-4,17</v>
      </c>
      <c r="N114" s="295"/>
      <c r="O114" s="296"/>
      <c r="P114" s="82">
        <v>0.25</v>
      </c>
      <c r="Q114" s="255" t="s">
        <v>174</v>
      </c>
      <c r="R114" s="403" t="s">
        <v>172</v>
      </c>
      <c r="S114" s="405">
        <f t="shared" si="33"/>
        <v>1752</v>
      </c>
      <c r="T114" s="274">
        <v>438</v>
      </c>
    </row>
    <row r="115" spans="1:21" ht="69.75" customHeight="1" x14ac:dyDescent="0.2">
      <c r="A115" s="289"/>
      <c r="B115" s="76" t="s">
        <v>177</v>
      </c>
      <c r="C115" s="253"/>
      <c r="D115" s="169"/>
      <c r="E115" s="254"/>
      <c r="F115" s="254"/>
      <c r="G115" s="254"/>
      <c r="H115" s="254"/>
      <c r="I115" s="254"/>
      <c r="J115" s="170"/>
      <c r="K115" s="300" t="e">
        <f t="shared" ref="K115" si="35">CONCATENATE(ROUND(S115*0.06,2),"-",ROUND(S115*0.18,2))</f>
        <v>#DIV/0!</v>
      </c>
      <c r="L115" s="302"/>
      <c r="M115" s="300"/>
      <c r="N115" s="301"/>
      <c r="O115" s="302"/>
      <c r="P115" s="82"/>
      <c r="Q115" s="257"/>
      <c r="R115" s="404"/>
      <c r="S115" s="406" t="e">
        <f t="shared" si="33"/>
        <v>#DIV/0!</v>
      </c>
      <c r="T115" s="275"/>
    </row>
    <row r="116" spans="1:21" ht="60.75" customHeight="1" x14ac:dyDescent="0.2">
      <c r="A116" s="382">
        <v>32</v>
      </c>
      <c r="B116" t="s">
        <v>265</v>
      </c>
      <c r="C116" s="229" t="s">
        <v>100</v>
      </c>
      <c r="D116" s="162">
        <v>250</v>
      </c>
      <c r="E116" s="232" t="s">
        <v>101</v>
      </c>
      <c r="F116" s="232"/>
      <c r="G116" s="232"/>
      <c r="H116" s="232"/>
      <c r="I116" s="232"/>
      <c r="J116" s="170">
        <v>350</v>
      </c>
      <c r="K116" s="329" t="str">
        <f>CONCATENATE(ROUND(S116*0.25,2),"-",ROUND(S116*0.35,2))</f>
        <v>75,39-105,54</v>
      </c>
      <c r="L116" s="331"/>
      <c r="M116" s="329" t="str">
        <f>CONCATENATE(ROUND(P116*1000/J117,2),"-",ROUND(P116*1000/D117,2))</f>
        <v>12,86-18</v>
      </c>
      <c r="N116" s="330"/>
      <c r="O116" s="331"/>
      <c r="P116" s="82">
        <v>4.5</v>
      </c>
      <c r="Q116" s="151" t="s">
        <v>86</v>
      </c>
      <c r="R116" s="172" t="s">
        <v>93</v>
      </c>
      <c r="S116" s="100">
        <f t="shared" si="33"/>
        <v>301.55555555555554</v>
      </c>
      <c r="T116" s="209">
        <v>1357</v>
      </c>
    </row>
    <row r="117" spans="1:21" ht="100.5" customHeight="1" x14ac:dyDescent="0.2">
      <c r="A117" s="383"/>
      <c r="B117" s="152" t="s">
        <v>102</v>
      </c>
      <c r="C117" s="230"/>
      <c r="D117" s="162">
        <v>250</v>
      </c>
      <c r="E117" s="232"/>
      <c r="F117" s="232"/>
      <c r="G117" s="232"/>
      <c r="H117" s="232"/>
      <c r="I117" s="232"/>
      <c r="J117" s="170">
        <v>350</v>
      </c>
      <c r="K117" s="329" t="s">
        <v>199</v>
      </c>
      <c r="L117" s="331"/>
      <c r="M117" s="329" t="s">
        <v>200</v>
      </c>
      <c r="N117" s="330"/>
      <c r="O117" s="331"/>
      <c r="P117" s="82">
        <v>1.3</v>
      </c>
      <c r="Q117" s="156" t="s">
        <v>87</v>
      </c>
      <c r="R117" s="54" t="s">
        <v>99</v>
      </c>
      <c r="S117" s="102">
        <v>243.84615384615384</v>
      </c>
      <c r="T117" s="207">
        <v>419</v>
      </c>
    </row>
    <row r="118" spans="1:21" ht="37.5" customHeight="1" x14ac:dyDescent="0.2">
      <c r="A118" s="288">
        <v>33</v>
      </c>
      <c r="B118" t="s">
        <v>247</v>
      </c>
      <c r="C118" s="251" t="s">
        <v>168</v>
      </c>
      <c r="D118" s="66">
        <v>40</v>
      </c>
      <c r="E118" s="254" t="s">
        <v>152</v>
      </c>
      <c r="F118" s="254"/>
      <c r="G118" s="254"/>
      <c r="H118" s="254"/>
      <c r="I118" s="254"/>
      <c r="J118" s="171">
        <v>70</v>
      </c>
      <c r="K118" s="303" t="str">
        <f>CONCATENATE(ROUND(S118*0.04,2),"-",ROUND(S118*0.07,2))</f>
        <v>58,98-103,22</v>
      </c>
      <c r="L118" s="305"/>
      <c r="M118" s="303" t="str">
        <f t="shared" ref="M118:M123" si="36">CONCATENATE(ROUND(P118*1000/J118,2),"-",ROUND(P118*1000/D118,2))</f>
        <v>37,14-65</v>
      </c>
      <c r="N118" s="304"/>
      <c r="O118" s="305"/>
      <c r="P118" s="82">
        <v>2.6</v>
      </c>
      <c r="Q118" s="158" t="s">
        <v>86</v>
      </c>
      <c r="R118" s="143" t="s">
        <v>154</v>
      </c>
      <c r="S118" s="142">
        <f>T118/P118</f>
        <v>1474.6153846153845</v>
      </c>
      <c r="T118" s="209">
        <v>3834</v>
      </c>
      <c r="U118" s="11"/>
    </row>
    <row r="119" spans="1:21" ht="126" customHeight="1" x14ac:dyDescent="0.2">
      <c r="A119" s="289"/>
      <c r="B119" s="67" t="s">
        <v>201</v>
      </c>
      <c r="C119" s="253"/>
      <c r="D119" s="66">
        <v>40</v>
      </c>
      <c r="E119" s="254"/>
      <c r="F119" s="254"/>
      <c r="G119" s="254"/>
      <c r="H119" s="254"/>
      <c r="I119" s="254"/>
      <c r="J119" s="171">
        <v>70</v>
      </c>
      <c r="K119" s="303" t="str">
        <f>CONCATENATE(ROUND(S119*0.04,2),"-",ROUND(S119*0.07,2))</f>
        <v>63,45-111,04</v>
      </c>
      <c r="L119" s="305"/>
      <c r="M119" s="303" t="str">
        <f t="shared" si="36"/>
        <v>11,43-20</v>
      </c>
      <c r="N119" s="304"/>
      <c r="O119" s="305"/>
      <c r="P119" s="82">
        <v>0.8</v>
      </c>
      <c r="Q119" s="158" t="s">
        <v>87</v>
      </c>
      <c r="R119" s="143" t="s">
        <v>153</v>
      </c>
      <c r="S119" s="142">
        <f>T119/P119</f>
        <v>1586.25</v>
      </c>
      <c r="T119" s="209">
        <v>1269</v>
      </c>
      <c r="U119" s="11"/>
    </row>
    <row r="120" spans="1:21" ht="62.25" customHeight="1" x14ac:dyDescent="0.2">
      <c r="A120" s="153" t="s">
        <v>0</v>
      </c>
      <c r="B120" s="154" t="s">
        <v>1</v>
      </c>
      <c r="C120" s="155" t="s">
        <v>2</v>
      </c>
      <c r="D120" s="40"/>
      <c r="E120" s="352" t="s">
        <v>81</v>
      </c>
      <c r="F120" s="353"/>
      <c r="G120" s="353"/>
      <c r="H120" s="353"/>
      <c r="I120" s="354"/>
      <c r="J120" s="94"/>
      <c r="K120" s="352" t="s">
        <v>82</v>
      </c>
      <c r="L120" s="354"/>
      <c r="M120" s="352" t="s">
        <v>178</v>
      </c>
      <c r="N120" s="353"/>
      <c r="O120" s="354"/>
      <c r="P120" s="86"/>
      <c r="Q120" s="155" t="s">
        <v>5</v>
      </c>
      <c r="R120" s="155" t="s">
        <v>6</v>
      </c>
      <c r="S120" s="154" t="s">
        <v>129</v>
      </c>
      <c r="T120" s="213" t="s">
        <v>213</v>
      </c>
    </row>
    <row r="121" spans="1:21" ht="47.25" customHeight="1" x14ac:dyDescent="0.2">
      <c r="A121" s="382">
        <v>34</v>
      </c>
      <c r="B121" t="s">
        <v>248</v>
      </c>
      <c r="C121" s="229" t="s">
        <v>89</v>
      </c>
      <c r="D121" s="162">
        <v>60</v>
      </c>
      <c r="E121" s="232" t="s">
        <v>91</v>
      </c>
      <c r="F121" s="232"/>
      <c r="G121" s="232"/>
      <c r="H121" s="232"/>
      <c r="I121" s="232"/>
      <c r="J121" s="170">
        <v>120</v>
      </c>
      <c r="K121" s="320" t="str">
        <f>CONCATENATE(ROUND(S121*0.06,2),"-",ROUND(S121*0.12,2))</f>
        <v>5,86-11,73</v>
      </c>
      <c r="L121" s="322"/>
      <c r="M121" s="329" t="str">
        <f t="shared" si="36"/>
        <v>87,5-175</v>
      </c>
      <c r="N121" s="330"/>
      <c r="O121" s="331"/>
      <c r="P121" s="82">
        <v>10.5</v>
      </c>
      <c r="Q121" s="233" t="s">
        <v>22</v>
      </c>
      <c r="R121" s="54" t="s">
        <v>23</v>
      </c>
      <c r="S121" s="102">
        <f t="shared" ref="S121:S136" si="37">T121/P121</f>
        <v>97.714285714285708</v>
      </c>
      <c r="T121" s="209">
        <v>1026</v>
      </c>
    </row>
    <row r="122" spans="1:21" ht="42" customHeight="1" x14ac:dyDescent="0.2">
      <c r="A122" s="383"/>
      <c r="B122" s="407" t="s">
        <v>90</v>
      </c>
      <c r="C122" s="384"/>
      <c r="D122" s="162">
        <v>60</v>
      </c>
      <c r="E122" s="232"/>
      <c r="F122" s="232"/>
      <c r="G122" s="232"/>
      <c r="H122" s="232"/>
      <c r="I122" s="232"/>
      <c r="J122" s="170">
        <v>120</v>
      </c>
      <c r="K122" s="320" t="str">
        <f>CONCATENATE(ROUND(S122*0.06,2),"-",ROUND(S122*0.12,2))</f>
        <v>6,25-12,51</v>
      </c>
      <c r="L122" s="322"/>
      <c r="M122" s="329" t="str">
        <f t="shared" si="36"/>
        <v>27,5-55</v>
      </c>
      <c r="N122" s="330"/>
      <c r="O122" s="331"/>
      <c r="P122" s="82">
        <v>3.3</v>
      </c>
      <c r="Q122" s="234"/>
      <c r="R122" s="54" t="s">
        <v>24</v>
      </c>
      <c r="S122" s="102">
        <f t="shared" si="37"/>
        <v>104.24242424242425</v>
      </c>
      <c r="T122" s="209">
        <v>344</v>
      </c>
    </row>
    <row r="123" spans="1:21" ht="42" customHeight="1" x14ac:dyDescent="0.2">
      <c r="A123" s="383"/>
      <c r="B123" s="407"/>
      <c r="C123" s="384"/>
      <c r="D123" s="162">
        <v>60</v>
      </c>
      <c r="E123" s="232"/>
      <c r="F123" s="232"/>
      <c r="G123" s="232"/>
      <c r="H123" s="232"/>
      <c r="I123" s="232"/>
      <c r="J123" s="170">
        <v>120</v>
      </c>
      <c r="K123" s="320" t="str">
        <f>CONCATENATE(ROUND(S123*0.06,2),"-",ROUND(S123*0.12,2))</f>
        <v>6,67-13,33</v>
      </c>
      <c r="L123" s="322"/>
      <c r="M123" s="329" t="str">
        <f t="shared" si="36"/>
        <v>7,5-15</v>
      </c>
      <c r="N123" s="330"/>
      <c r="O123" s="331"/>
      <c r="P123" s="82">
        <v>0.9</v>
      </c>
      <c r="Q123" s="235"/>
      <c r="R123" s="54" t="s">
        <v>73</v>
      </c>
      <c r="S123" s="102">
        <f t="shared" si="37"/>
        <v>111.11111111111111</v>
      </c>
      <c r="T123" s="209">
        <v>100</v>
      </c>
    </row>
    <row r="124" spans="1:21" ht="58.5" customHeight="1" x14ac:dyDescent="0.2">
      <c r="A124" s="288">
        <v>35</v>
      </c>
      <c r="B124" t="s">
        <v>266</v>
      </c>
      <c r="C124" s="251" t="s">
        <v>137</v>
      </c>
      <c r="D124" s="174"/>
      <c r="E124" s="297">
        <v>120</v>
      </c>
      <c r="F124" s="298"/>
      <c r="G124" s="298"/>
      <c r="H124" s="298"/>
      <c r="I124" s="299"/>
      <c r="J124" s="170">
        <v>120</v>
      </c>
      <c r="K124" s="303">
        <f>S124/(1000/E124)</f>
        <v>16.767999999999997</v>
      </c>
      <c r="L124" s="305"/>
      <c r="M124" s="303" t="str">
        <f t="shared" ref="M124:M135" si="38">CONCATENATE(ROUND(P124*1000/J124,2))</f>
        <v>125</v>
      </c>
      <c r="N124" s="304"/>
      <c r="O124" s="305"/>
      <c r="P124" s="82">
        <v>15</v>
      </c>
      <c r="Q124" s="255" t="s">
        <v>22</v>
      </c>
      <c r="R124" s="57" t="s">
        <v>92</v>
      </c>
      <c r="S124" s="103">
        <f t="shared" si="37"/>
        <v>139.73333333333332</v>
      </c>
      <c r="T124" s="209">
        <v>2096</v>
      </c>
    </row>
    <row r="125" spans="1:21" ht="51.75" customHeight="1" x14ac:dyDescent="0.2">
      <c r="A125" s="362"/>
      <c r="B125" s="409" t="s">
        <v>136</v>
      </c>
      <c r="C125" s="252"/>
      <c r="D125" s="150"/>
      <c r="E125" s="297"/>
      <c r="F125" s="298"/>
      <c r="G125" s="298"/>
      <c r="H125" s="298"/>
      <c r="I125" s="299"/>
      <c r="J125" s="170">
        <v>120</v>
      </c>
      <c r="K125" s="411">
        <f>S125/(1000/120)</f>
        <v>17.946666666666665</v>
      </c>
      <c r="L125" s="412"/>
      <c r="M125" s="303" t="str">
        <f t="shared" si="38"/>
        <v>37,5</v>
      </c>
      <c r="N125" s="304"/>
      <c r="O125" s="305"/>
      <c r="P125" s="82">
        <v>4.5</v>
      </c>
      <c r="Q125" s="256"/>
      <c r="R125" s="57" t="s">
        <v>93</v>
      </c>
      <c r="S125" s="103">
        <f t="shared" si="37"/>
        <v>149.55555555555554</v>
      </c>
      <c r="T125" s="207">
        <v>673</v>
      </c>
    </row>
    <row r="126" spans="1:21" ht="51.75" customHeight="1" x14ac:dyDescent="0.2">
      <c r="A126" s="289"/>
      <c r="B126" s="410"/>
      <c r="C126" s="253"/>
      <c r="D126" s="149"/>
      <c r="E126" s="297"/>
      <c r="F126" s="298"/>
      <c r="G126" s="298"/>
      <c r="H126" s="298"/>
      <c r="I126" s="299"/>
      <c r="J126" s="170">
        <v>120</v>
      </c>
      <c r="K126" s="411">
        <f>S126/(1000/120)</f>
        <v>19.2</v>
      </c>
      <c r="L126" s="412"/>
      <c r="M126" s="303" t="str">
        <f t="shared" si="38"/>
        <v>10,83</v>
      </c>
      <c r="N126" s="304"/>
      <c r="O126" s="305"/>
      <c r="P126" s="82">
        <v>1.3</v>
      </c>
      <c r="Q126" s="257"/>
      <c r="R126" s="57" t="s">
        <v>99</v>
      </c>
      <c r="S126" s="103">
        <f t="shared" si="37"/>
        <v>160</v>
      </c>
      <c r="T126" s="209">
        <v>208</v>
      </c>
    </row>
    <row r="127" spans="1:21" ht="42.75" customHeight="1" x14ac:dyDescent="0.2">
      <c r="A127" s="382">
        <v>35</v>
      </c>
      <c r="B127" t="s">
        <v>267</v>
      </c>
      <c r="C127" s="229" t="s">
        <v>137</v>
      </c>
      <c r="D127" s="173"/>
      <c r="E127" s="320">
        <v>120</v>
      </c>
      <c r="F127" s="321"/>
      <c r="G127" s="321"/>
      <c r="H127" s="321"/>
      <c r="I127" s="322"/>
      <c r="J127" s="170">
        <v>120</v>
      </c>
      <c r="K127" s="329">
        <f>S127/(1000/E127)</f>
        <v>13.968</v>
      </c>
      <c r="L127" s="331"/>
      <c r="M127" s="329" t="str">
        <f t="shared" si="38"/>
        <v>125</v>
      </c>
      <c r="N127" s="330"/>
      <c r="O127" s="331"/>
      <c r="P127" s="82">
        <v>15</v>
      </c>
      <c r="Q127" s="233" t="s">
        <v>22</v>
      </c>
      <c r="R127" s="54" t="s">
        <v>92</v>
      </c>
      <c r="S127" s="102">
        <f t="shared" si="37"/>
        <v>116.4</v>
      </c>
      <c r="T127" s="209">
        <v>1746</v>
      </c>
    </row>
    <row r="128" spans="1:21" ht="46.5" customHeight="1" x14ac:dyDescent="0.2">
      <c r="A128" s="383"/>
      <c r="B128" s="407" t="s">
        <v>140</v>
      </c>
      <c r="C128" s="230"/>
      <c r="D128" s="148"/>
      <c r="E128" s="323"/>
      <c r="F128" s="324"/>
      <c r="G128" s="324"/>
      <c r="H128" s="324"/>
      <c r="I128" s="325"/>
      <c r="J128" s="170">
        <v>120</v>
      </c>
      <c r="K128" s="390">
        <f>S128/(1000/120)</f>
        <v>14.959999999999999</v>
      </c>
      <c r="L128" s="392"/>
      <c r="M128" s="329" t="str">
        <f t="shared" si="38"/>
        <v>37,5</v>
      </c>
      <c r="N128" s="330"/>
      <c r="O128" s="331"/>
      <c r="P128" s="82">
        <v>4.5</v>
      </c>
      <c r="Q128" s="234"/>
      <c r="R128" s="54" t="s">
        <v>93</v>
      </c>
      <c r="S128" s="102">
        <f t="shared" si="37"/>
        <v>124.66666666666667</v>
      </c>
      <c r="T128" s="207">
        <v>561</v>
      </c>
    </row>
    <row r="129" spans="1:20" ht="46.5" customHeight="1" x14ac:dyDescent="0.2">
      <c r="A129" s="389"/>
      <c r="B129" s="408"/>
      <c r="C129" s="231"/>
      <c r="D129" s="147"/>
      <c r="E129" s="326"/>
      <c r="F129" s="327"/>
      <c r="G129" s="327"/>
      <c r="H129" s="327"/>
      <c r="I129" s="328"/>
      <c r="J129" s="170">
        <v>120</v>
      </c>
      <c r="K129" s="390">
        <f>S129/(1000/120)</f>
        <v>16.061538461538461</v>
      </c>
      <c r="L129" s="392"/>
      <c r="M129" s="329" t="str">
        <f t="shared" si="38"/>
        <v>10,83</v>
      </c>
      <c r="N129" s="330"/>
      <c r="O129" s="331"/>
      <c r="P129" s="82">
        <v>1.3</v>
      </c>
      <c r="Q129" s="235"/>
      <c r="R129" s="54" t="s">
        <v>99</v>
      </c>
      <c r="S129" s="102">
        <f t="shared" si="37"/>
        <v>133.84615384615384</v>
      </c>
      <c r="T129" s="209">
        <v>174</v>
      </c>
    </row>
    <row r="130" spans="1:20" ht="42" customHeight="1" x14ac:dyDescent="0.2">
      <c r="A130" s="288">
        <v>37</v>
      </c>
      <c r="B130" t="s">
        <v>268</v>
      </c>
      <c r="C130" s="251" t="s">
        <v>137</v>
      </c>
      <c r="D130" s="174"/>
      <c r="E130" s="254">
        <v>120</v>
      </c>
      <c r="F130" s="254"/>
      <c r="G130" s="254"/>
      <c r="H130" s="254"/>
      <c r="I130" s="254"/>
      <c r="J130" s="170">
        <v>120</v>
      </c>
      <c r="K130" s="303">
        <f>S130/(1000/E130)</f>
        <v>20.535999999999998</v>
      </c>
      <c r="L130" s="305"/>
      <c r="M130" s="303" t="str">
        <f t="shared" si="38"/>
        <v>125</v>
      </c>
      <c r="N130" s="304"/>
      <c r="O130" s="305"/>
      <c r="P130" s="82">
        <v>15</v>
      </c>
      <c r="Q130" s="255" t="s">
        <v>22</v>
      </c>
      <c r="R130" s="57" t="s">
        <v>92</v>
      </c>
      <c r="S130" s="103">
        <f t="shared" si="37"/>
        <v>171.13333333333333</v>
      </c>
      <c r="T130" s="209">
        <v>2567</v>
      </c>
    </row>
    <row r="131" spans="1:20" ht="49.5" customHeight="1" x14ac:dyDescent="0.2">
      <c r="A131" s="362"/>
      <c r="B131" s="409" t="s">
        <v>138</v>
      </c>
      <c r="C131" s="252"/>
      <c r="D131" s="150"/>
      <c r="E131" s="254"/>
      <c r="F131" s="254"/>
      <c r="G131" s="254"/>
      <c r="H131" s="254"/>
      <c r="I131" s="254"/>
      <c r="J131" s="170">
        <v>120</v>
      </c>
      <c r="K131" s="411">
        <f>S131/(1000/120)</f>
        <v>21.946666666666665</v>
      </c>
      <c r="L131" s="412"/>
      <c r="M131" s="303" t="str">
        <f t="shared" si="38"/>
        <v>37,5</v>
      </c>
      <c r="N131" s="304"/>
      <c r="O131" s="305"/>
      <c r="P131" s="82">
        <v>4.5</v>
      </c>
      <c r="Q131" s="256"/>
      <c r="R131" s="57" t="s">
        <v>93</v>
      </c>
      <c r="S131" s="103">
        <f t="shared" si="37"/>
        <v>182.88888888888889</v>
      </c>
      <c r="T131" s="207">
        <v>823</v>
      </c>
    </row>
    <row r="132" spans="1:20" ht="49.5" customHeight="1" x14ac:dyDescent="0.2">
      <c r="A132" s="289"/>
      <c r="B132" s="410"/>
      <c r="C132" s="253"/>
      <c r="D132" s="149"/>
      <c r="E132" s="254"/>
      <c r="F132" s="254"/>
      <c r="G132" s="254"/>
      <c r="H132" s="254"/>
      <c r="I132" s="254"/>
      <c r="J132" s="170">
        <v>120</v>
      </c>
      <c r="K132" s="411">
        <f>S132/(1000/120)</f>
        <v>23.353846153846153</v>
      </c>
      <c r="L132" s="412"/>
      <c r="M132" s="303" t="str">
        <f t="shared" si="38"/>
        <v>10,83</v>
      </c>
      <c r="N132" s="304"/>
      <c r="O132" s="305"/>
      <c r="P132" s="82">
        <v>1.3</v>
      </c>
      <c r="Q132" s="257"/>
      <c r="R132" s="57" t="s">
        <v>99</v>
      </c>
      <c r="S132" s="103">
        <f t="shared" si="37"/>
        <v>194.61538461538461</v>
      </c>
      <c r="T132" s="207">
        <v>253</v>
      </c>
    </row>
    <row r="133" spans="1:20" ht="42" customHeight="1" x14ac:dyDescent="0.2">
      <c r="A133" s="382">
        <v>38</v>
      </c>
      <c r="B133" t="s">
        <v>269</v>
      </c>
      <c r="C133" s="229" t="s">
        <v>137</v>
      </c>
      <c r="D133" s="173"/>
      <c r="E133" s="232">
        <v>120</v>
      </c>
      <c r="F133" s="232"/>
      <c r="G133" s="232"/>
      <c r="H133" s="232"/>
      <c r="I133" s="232"/>
      <c r="J133" s="170">
        <v>120</v>
      </c>
      <c r="K133" s="329">
        <f>S133/(1000/E133)</f>
        <v>21.671999999999997</v>
      </c>
      <c r="L133" s="331"/>
      <c r="M133" s="329" t="str">
        <f t="shared" si="38"/>
        <v>125</v>
      </c>
      <c r="N133" s="330"/>
      <c r="O133" s="331"/>
      <c r="P133" s="82">
        <v>15</v>
      </c>
      <c r="Q133" s="233" t="s">
        <v>22</v>
      </c>
      <c r="R133" s="54" t="s">
        <v>92</v>
      </c>
      <c r="S133" s="102">
        <f t="shared" si="37"/>
        <v>180.6</v>
      </c>
      <c r="T133" s="209">
        <v>2709</v>
      </c>
    </row>
    <row r="134" spans="1:20" ht="80.25" customHeight="1" x14ac:dyDescent="0.2">
      <c r="A134" s="383"/>
      <c r="B134" s="407" t="s">
        <v>139</v>
      </c>
      <c r="C134" s="230"/>
      <c r="D134" s="148"/>
      <c r="E134" s="232"/>
      <c r="F134" s="232"/>
      <c r="G134" s="232"/>
      <c r="H134" s="232"/>
      <c r="I134" s="232"/>
      <c r="J134" s="170">
        <v>120</v>
      </c>
      <c r="K134" s="390">
        <f>S134/(1000/120)</f>
        <v>23.146666666666665</v>
      </c>
      <c r="L134" s="392"/>
      <c r="M134" s="329" t="str">
        <f t="shared" si="38"/>
        <v>37,5</v>
      </c>
      <c r="N134" s="330"/>
      <c r="O134" s="331"/>
      <c r="P134" s="82">
        <v>4.5</v>
      </c>
      <c r="Q134" s="234"/>
      <c r="R134" s="54" t="s">
        <v>93</v>
      </c>
      <c r="S134" s="102">
        <f t="shared" si="37"/>
        <v>192.88888888888889</v>
      </c>
      <c r="T134" s="207">
        <v>868</v>
      </c>
    </row>
    <row r="135" spans="1:20" ht="40.5" customHeight="1" x14ac:dyDescent="0.2">
      <c r="A135" s="389"/>
      <c r="B135" s="407"/>
      <c r="C135" s="231"/>
      <c r="D135" s="173"/>
      <c r="E135" s="232"/>
      <c r="F135" s="232"/>
      <c r="G135" s="232"/>
      <c r="H135" s="232"/>
      <c r="I135" s="232"/>
      <c r="J135" s="170">
        <v>120</v>
      </c>
      <c r="K135" s="390">
        <f>S135/(1000/120)</f>
        <v>24.738461538461536</v>
      </c>
      <c r="L135" s="392"/>
      <c r="M135" s="329" t="str">
        <f t="shared" si="38"/>
        <v>10,83</v>
      </c>
      <c r="N135" s="330"/>
      <c r="O135" s="331"/>
      <c r="P135" s="82">
        <v>1.3</v>
      </c>
      <c r="Q135" s="235"/>
      <c r="R135" s="54" t="s">
        <v>99</v>
      </c>
      <c r="S135" s="102">
        <f t="shared" si="37"/>
        <v>206.15384615384616</v>
      </c>
      <c r="T135" s="207">
        <v>268</v>
      </c>
    </row>
    <row r="136" spans="1:20" ht="42" customHeight="1" x14ac:dyDescent="0.2">
      <c r="A136" s="414">
        <v>39</v>
      </c>
      <c r="B136" t="s">
        <v>194</v>
      </c>
      <c r="C136" s="415" t="s">
        <v>188</v>
      </c>
      <c r="D136" s="174"/>
      <c r="E136" s="254">
        <v>150</v>
      </c>
      <c r="F136" s="254"/>
      <c r="G136" s="254"/>
      <c r="H136" s="254"/>
      <c r="I136" s="254"/>
      <c r="J136" s="146">
        <v>150</v>
      </c>
      <c r="K136" s="294">
        <f>S136/(1000/E136)</f>
        <v>33.86</v>
      </c>
      <c r="L136" s="296"/>
      <c r="M136" s="294" t="str">
        <f>CONCATENATE(ROUND(P136*1000/J136,2))</f>
        <v>100</v>
      </c>
      <c r="N136" s="295"/>
      <c r="O136" s="296"/>
      <c r="P136" s="55">
        <v>15</v>
      </c>
      <c r="Q136" s="254" t="s">
        <v>22</v>
      </c>
      <c r="R136" s="385" t="s">
        <v>92</v>
      </c>
      <c r="S136" s="405">
        <f t="shared" si="37"/>
        <v>225.73333333333332</v>
      </c>
      <c r="T136" s="397">
        <v>3386</v>
      </c>
    </row>
    <row r="137" spans="1:20" ht="168" customHeight="1" x14ac:dyDescent="0.2">
      <c r="A137" s="414"/>
      <c r="B137" s="181" t="s">
        <v>195</v>
      </c>
      <c r="C137" s="416"/>
      <c r="D137" s="174"/>
      <c r="E137" s="254"/>
      <c r="F137" s="254"/>
      <c r="G137" s="254"/>
      <c r="H137" s="254"/>
      <c r="I137" s="254"/>
      <c r="J137" s="146">
        <v>150</v>
      </c>
      <c r="K137" s="300"/>
      <c r="L137" s="302"/>
      <c r="M137" s="300"/>
      <c r="N137" s="301"/>
      <c r="O137" s="302"/>
      <c r="P137" s="55"/>
      <c r="Q137" s="254"/>
      <c r="R137" s="386"/>
      <c r="S137" s="413"/>
      <c r="T137" s="397"/>
    </row>
  </sheetData>
  <sheetProtection insertRows="0" deleteRows="0" autoFilter="0"/>
  <mergeCells count="434">
    <mergeCell ref="R136:R137"/>
    <mergeCell ref="S136:S137"/>
    <mergeCell ref="T136:T137"/>
    <mergeCell ref="A136:A137"/>
    <mergeCell ref="C136:C137"/>
    <mergeCell ref="E136:I137"/>
    <mergeCell ref="K136:L137"/>
    <mergeCell ref="M136:O137"/>
    <mergeCell ref="Q136:Q137"/>
    <mergeCell ref="Q133:Q135"/>
    <mergeCell ref="B134:B135"/>
    <mergeCell ref="K134:L134"/>
    <mergeCell ref="M134:O134"/>
    <mergeCell ref="K135:L135"/>
    <mergeCell ref="M135:O135"/>
    <mergeCell ref="M132:O132"/>
    <mergeCell ref="A133:A135"/>
    <mergeCell ref="C133:C135"/>
    <mergeCell ref="E133:I135"/>
    <mergeCell ref="K133:L133"/>
    <mergeCell ref="M133:O133"/>
    <mergeCell ref="A130:A132"/>
    <mergeCell ref="C130:C132"/>
    <mergeCell ref="E130:I132"/>
    <mergeCell ref="K130:L130"/>
    <mergeCell ref="M130:O130"/>
    <mergeCell ref="Q130:Q132"/>
    <mergeCell ref="B131:B132"/>
    <mergeCell ref="K131:L131"/>
    <mergeCell ref="M131:O131"/>
    <mergeCell ref="K132:L132"/>
    <mergeCell ref="Q127:Q129"/>
    <mergeCell ref="B128:B129"/>
    <mergeCell ref="K128:L128"/>
    <mergeCell ref="M128:O128"/>
    <mergeCell ref="K129:L129"/>
    <mergeCell ref="M129:O129"/>
    <mergeCell ref="M126:O126"/>
    <mergeCell ref="A127:A129"/>
    <mergeCell ref="C127:C129"/>
    <mergeCell ref="E127:I129"/>
    <mergeCell ref="K127:L127"/>
    <mergeCell ref="M127:O127"/>
    <mergeCell ref="A124:A126"/>
    <mergeCell ref="C124:C126"/>
    <mergeCell ref="E124:I126"/>
    <mergeCell ref="K124:L124"/>
    <mergeCell ref="M124:O124"/>
    <mergeCell ref="Q124:Q126"/>
    <mergeCell ref="B125:B126"/>
    <mergeCell ref="K125:L125"/>
    <mergeCell ref="M125:O125"/>
    <mergeCell ref="K126:L126"/>
    <mergeCell ref="Q121:Q123"/>
    <mergeCell ref="B122:B123"/>
    <mergeCell ref="K122:L122"/>
    <mergeCell ref="M122:O122"/>
    <mergeCell ref="K123:L123"/>
    <mergeCell ref="M123:O123"/>
    <mergeCell ref="E120:I120"/>
    <mergeCell ref="K120:L120"/>
    <mergeCell ref="M120:O120"/>
    <mergeCell ref="A121:A123"/>
    <mergeCell ref="C121:C123"/>
    <mergeCell ref="E121:I123"/>
    <mergeCell ref="K121:L121"/>
    <mergeCell ref="M121:O121"/>
    <mergeCell ref="A118:A119"/>
    <mergeCell ref="C118:C119"/>
    <mergeCell ref="E118:I119"/>
    <mergeCell ref="K118:L118"/>
    <mergeCell ref="M118:O118"/>
    <mergeCell ref="K119:L119"/>
    <mergeCell ref="M119:O119"/>
    <mergeCell ref="R114:R115"/>
    <mergeCell ref="S114:S115"/>
    <mergeCell ref="T114:T115"/>
    <mergeCell ref="A116:A117"/>
    <mergeCell ref="C116:C117"/>
    <mergeCell ref="E116:I117"/>
    <mergeCell ref="K116:L116"/>
    <mergeCell ref="M116:O116"/>
    <mergeCell ref="K117:L117"/>
    <mergeCell ref="M117:O117"/>
    <mergeCell ref="A114:A115"/>
    <mergeCell ref="C114:C115"/>
    <mergeCell ref="E114:I115"/>
    <mergeCell ref="K114:L115"/>
    <mergeCell ref="M114:O115"/>
    <mergeCell ref="Q114:Q115"/>
    <mergeCell ref="A112:A113"/>
    <mergeCell ref="C112:C113"/>
    <mergeCell ref="E112:I113"/>
    <mergeCell ref="K112:L112"/>
    <mergeCell ref="M112:O112"/>
    <mergeCell ref="Q112:Q113"/>
    <mergeCell ref="K113:L113"/>
    <mergeCell ref="M113:O113"/>
    <mergeCell ref="A110:A111"/>
    <mergeCell ref="C110:C111"/>
    <mergeCell ref="E110:I111"/>
    <mergeCell ref="K110:L110"/>
    <mergeCell ref="M110:O110"/>
    <mergeCell ref="Q110:Q111"/>
    <mergeCell ref="K111:L111"/>
    <mergeCell ref="M111:O111"/>
    <mergeCell ref="Q107:Q109"/>
    <mergeCell ref="B108:B109"/>
    <mergeCell ref="K108:L108"/>
    <mergeCell ref="M108:O108"/>
    <mergeCell ref="K109:L109"/>
    <mergeCell ref="M109:O109"/>
    <mergeCell ref="M106:O106"/>
    <mergeCell ref="A107:A109"/>
    <mergeCell ref="C107:C109"/>
    <mergeCell ref="E107:I109"/>
    <mergeCell ref="K107:L107"/>
    <mergeCell ref="M107:O107"/>
    <mergeCell ref="A104:A106"/>
    <mergeCell ref="C104:C106"/>
    <mergeCell ref="E104:I106"/>
    <mergeCell ref="K104:L104"/>
    <mergeCell ref="M104:O104"/>
    <mergeCell ref="Q104:Q105"/>
    <mergeCell ref="B105:B106"/>
    <mergeCell ref="K105:L105"/>
    <mergeCell ref="M105:O105"/>
    <mergeCell ref="K106:L106"/>
    <mergeCell ref="E103:I103"/>
    <mergeCell ref="K103:L103"/>
    <mergeCell ref="M103:O103"/>
    <mergeCell ref="A100:A101"/>
    <mergeCell ref="C100:C101"/>
    <mergeCell ref="E100:I101"/>
    <mergeCell ref="K100:O101"/>
    <mergeCell ref="Q100:Q101"/>
    <mergeCell ref="R100:R101"/>
    <mergeCell ref="E95:I95"/>
    <mergeCell ref="K95:O95"/>
    <mergeCell ref="E96:I96"/>
    <mergeCell ref="K96:O96"/>
    <mergeCell ref="E97:I97"/>
    <mergeCell ref="K97:O97"/>
    <mergeCell ref="S100:S101"/>
    <mergeCell ref="T100:T101"/>
    <mergeCell ref="A102:T102"/>
    <mergeCell ref="A92:A93"/>
    <mergeCell ref="C92:C93"/>
    <mergeCell ref="E92:I93"/>
    <mergeCell ref="K92:O93"/>
    <mergeCell ref="Q92:Q93"/>
    <mergeCell ref="R92:R93"/>
    <mergeCell ref="S92:S93"/>
    <mergeCell ref="T92:T93"/>
    <mergeCell ref="A94:A99"/>
    <mergeCell ref="E94:I94"/>
    <mergeCell ref="K94:O94"/>
    <mergeCell ref="Q94:Q96"/>
    <mergeCell ref="R94:R96"/>
    <mergeCell ref="S94:S96"/>
    <mergeCell ref="T94:T96"/>
    <mergeCell ref="B95:B99"/>
    <mergeCell ref="Q97:Q99"/>
    <mergeCell ref="R97:R99"/>
    <mergeCell ref="S97:S99"/>
    <mergeCell ref="T97:T99"/>
    <mergeCell ref="E98:I98"/>
    <mergeCell ref="K98:O98"/>
    <mergeCell ref="E99:I99"/>
    <mergeCell ref="K99:O99"/>
    <mergeCell ref="R87:R88"/>
    <mergeCell ref="S87:S88"/>
    <mergeCell ref="T87:T88"/>
    <mergeCell ref="B88:B89"/>
    <mergeCell ref="A90:A91"/>
    <mergeCell ref="B90:B91"/>
    <mergeCell ref="C90:C91"/>
    <mergeCell ref="E90:I90"/>
    <mergeCell ref="K90:O90"/>
    <mergeCell ref="A87:A89"/>
    <mergeCell ref="C87:C89"/>
    <mergeCell ref="D87:D89"/>
    <mergeCell ref="E87:I89"/>
    <mergeCell ref="K87:O89"/>
    <mergeCell ref="P87:P88"/>
    <mergeCell ref="Q90:Q91"/>
    <mergeCell ref="R90:R91"/>
    <mergeCell ref="S90:S91"/>
    <mergeCell ref="T90:T91"/>
    <mergeCell ref="K83:O83"/>
    <mergeCell ref="K84:O84"/>
    <mergeCell ref="A85:A86"/>
    <mergeCell ref="C85:C86"/>
    <mergeCell ref="E85:I86"/>
    <mergeCell ref="K85:O85"/>
    <mergeCell ref="Q85:Q86"/>
    <mergeCell ref="K86:O86"/>
    <mergeCell ref="Q87:Q88"/>
    <mergeCell ref="K80:O80"/>
    <mergeCell ref="A81:A84"/>
    <mergeCell ref="C81:C84"/>
    <mergeCell ref="E81:I84"/>
    <mergeCell ref="K81:O81"/>
    <mergeCell ref="B82:B84"/>
    <mergeCell ref="K82:O82"/>
    <mergeCell ref="S75:S76"/>
    <mergeCell ref="T75:T76"/>
    <mergeCell ref="A77:A80"/>
    <mergeCell ref="C77:C80"/>
    <mergeCell ref="E77:I80"/>
    <mergeCell ref="K77:O77"/>
    <mergeCell ref="B78:B80"/>
    <mergeCell ref="K78:O78"/>
    <mergeCell ref="Q78:Q80"/>
    <mergeCell ref="K79:O79"/>
    <mergeCell ref="A75:A76"/>
    <mergeCell ref="C75:C76"/>
    <mergeCell ref="E75:I76"/>
    <mergeCell ref="K75:O76"/>
    <mergeCell ref="Q75:Q76"/>
    <mergeCell ref="R75:R76"/>
    <mergeCell ref="Q82:Q84"/>
    <mergeCell ref="K72:O72"/>
    <mergeCell ref="A73:A74"/>
    <mergeCell ref="C73:C74"/>
    <mergeCell ref="E73:I74"/>
    <mergeCell ref="K73:O73"/>
    <mergeCell ref="Q73:Q74"/>
    <mergeCell ref="K74:O74"/>
    <mergeCell ref="A68:A72"/>
    <mergeCell ref="C68:C72"/>
    <mergeCell ref="E68:I72"/>
    <mergeCell ref="K68:O68"/>
    <mergeCell ref="Q68:Q69"/>
    <mergeCell ref="B69:B72"/>
    <mergeCell ref="K69:O69"/>
    <mergeCell ref="K70:O70"/>
    <mergeCell ref="Q70:Q72"/>
    <mergeCell ref="K71:O71"/>
    <mergeCell ref="A63:A67"/>
    <mergeCell ref="C63:C67"/>
    <mergeCell ref="E63:I67"/>
    <mergeCell ref="K63:O63"/>
    <mergeCell ref="A59:A60"/>
    <mergeCell ref="C59:C60"/>
    <mergeCell ref="E59:I60"/>
    <mergeCell ref="K59:O60"/>
    <mergeCell ref="Q59:Q60"/>
    <mergeCell ref="A61:T61"/>
    <mergeCell ref="Q63:Q64"/>
    <mergeCell ref="B64:B67"/>
    <mergeCell ref="K64:O64"/>
    <mergeCell ref="K65:O65"/>
    <mergeCell ref="Q65:Q67"/>
    <mergeCell ref="K66:O66"/>
    <mergeCell ref="K67:O67"/>
    <mergeCell ref="E62:I62"/>
    <mergeCell ref="K62:O62"/>
    <mergeCell ref="S55:S56"/>
    <mergeCell ref="T55:T56"/>
    <mergeCell ref="A57:A58"/>
    <mergeCell ref="C57:C58"/>
    <mergeCell ref="E57:I58"/>
    <mergeCell ref="K57:O58"/>
    <mergeCell ref="Q57:Q58"/>
    <mergeCell ref="R57:R58"/>
    <mergeCell ref="S57:S58"/>
    <mergeCell ref="T57:T58"/>
    <mergeCell ref="A55:A56"/>
    <mergeCell ref="C55:C56"/>
    <mergeCell ref="E55:I56"/>
    <mergeCell ref="K55:O56"/>
    <mergeCell ref="Q55:Q56"/>
    <mergeCell ref="R55:R56"/>
    <mergeCell ref="A52:A54"/>
    <mergeCell ref="C52:C54"/>
    <mergeCell ref="E52:I54"/>
    <mergeCell ref="K52:O52"/>
    <mergeCell ref="Q52:Q53"/>
    <mergeCell ref="B53:B54"/>
    <mergeCell ref="K53:O53"/>
    <mergeCell ref="K54:O54"/>
    <mergeCell ref="Q50:Q51"/>
    <mergeCell ref="A47:A49"/>
    <mergeCell ref="C47:C49"/>
    <mergeCell ref="E47:I49"/>
    <mergeCell ref="K47:O47"/>
    <mergeCell ref="Q47:Q48"/>
    <mergeCell ref="B48:B49"/>
    <mergeCell ref="R50:R51"/>
    <mergeCell ref="S50:S51"/>
    <mergeCell ref="T50:T51"/>
    <mergeCell ref="H51:I51"/>
    <mergeCell ref="N51:O51"/>
    <mergeCell ref="K48:O48"/>
    <mergeCell ref="K49:O49"/>
    <mergeCell ref="A50:A51"/>
    <mergeCell ref="B50:B51"/>
    <mergeCell ref="C50:C51"/>
    <mergeCell ref="E50:I50"/>
    <mergeCell ref="K50:O50"/>
    <mergeCell ref="A44:A46"/>
    <mergeCell ref="C44:C46"/>
    <mergeCell ref="E44:I46"/>
    <mergeCell ref="K44:O44"/>
    <mergeCell ref="I39:I40"/>
    <mergeCell ref="K39:K40"/>
    <mergeCell ref="N39:N40"/>
    <mergeCell ref="O39:O40"/>
    <mergeCell ref="Q44:Q45"/>
    <mergeCell ref="B45:B46"/>
    <mergeCell ref="K45:O45"/>
    <mergeCell ref="K46:O46"/>
    <mergeCell ref="A41:A43"/>
    <mergeCell ref="C41:C43"/>
    <mergeCell ref="E41:I43"/>
    <mergeCell ref="K41:O41"/>
    <mergeCell ref="Q41:Q42"/>
    <mergeCell ref="R37:R38"/>
    <mergeCell ref="S37:S38"/>
    <mergeCell ref="B42:B43"/>
    <mergeCell ref="K42:O42"/>
    <mergeCell ref="K43:O43"/>
    <mergeCell ref="T37:T38"/>
    <mergeCell ref="A39:A40"/>
    <mergeCell ref="C39:C40"/>
    <mergeCell ref="E39:E40"/>
    <mergeCell ref="F39:F40"/>
    <mergeCell ref="G39:G40"/>
    <mergeCell ref="H39:H40"/>
    <mergeCell ref="I37:I38"/>
    <mergeCell ref="K37:K38"/>
    <mergeCell ref="L37:L38"/>
    <mergeCell ref="M37:M38"/>
    <mergeCell ref="N37:N38"/>
    <mergeCell ref="O37:O38"/>
    <mergeCell ref="A37:A38"/>
    <mergeCell ref="C37:C38"/>
    <mergeCell ref="E37:E38"/>
    <mergeCell ref="F37:F38"/>
    <mergeCell ref="G37:G38"/>
    <mergeCell ref="H37:H38"/>
    <mergeCell ref="Q39:Q40"/>
    <mergeCell ref="B34:B36"/>
    <mergeCell ref="F34:F36"/>
    <mergeCell ref="G34:G36"/>
    <mergeCell ref="Q35:Q36"/>
    <mergeCell ref="A33:A36"/>
    <mergeCell ref="C33:C36"/>
    <mergeCell ref="E33:E36"/>
    <mergeCell ref="H33:H36"/>
    <mergeCell ref="I33:I36"/>
    <mergeCell ref="K33:K36"/>
    <mergeCell ref="Q37:Q38"/>
    <mergeCell ref="S31:S32"/>
    <mergeCell ref="T31:T32"/>
    <mergeCell ref="H31:H32"/>
    <mergeCell ref="I31:I32"/>
    <mergeCell ref="K31:K32"/>
    <mergeCell ref="L31:L32"/>
    <mergeCell ref="M31:M32"/>
    <mergeCell ref="N31:N32"/>
    <mergeCell ref="N33:N36"/>
    <mergeCell ref="O33:O36"/>
    <mergeCell ref="Q33:Q34"/>
    <mergeCell ref="A31:A32"/>
    <mergeCell ref="C31:C32"/>
    <mergeCell ref="E31:E32"/>
    <mergeCell ref="F31:F32"/>
    <mergeCell ref="G31:G32"/>
    <mergeCell ref="O31:O32"/>
    <mergeCell ref="P31:P32"/>
    <mergeCell ref="Q31:Q32"/>
    <mergeCell ref="R31:R32"/>
    <mergeCell ref="A26:A30"/>
    <mergeCell ref="C26:C30"/>
    <mergeCell ref="E26:E30"/>
    <mergeCell ref="F26:F30"/>
    <mergeCell ref="G26:G30"/>
    <mergeCell ref="H26:H30"/>
    <mergeCell ref="I26:I30"/>
    <mergeCell ref="Q26:Q27"/>
    <mergeCell ref="B27:B30"/>
    <mergeCell ref="Q28:Q30"/>
    <mergeCell ref="A21:A25"/>
    <mergeCell ref="C21:C25"/>
    <mergeCell ref="E21:E25"/>
    <mergeCell ref="F21:F25"/>
    <mergeCell ref="G21:G25"/>
    <mergeCell ref="H21:H25"/>
    <mergeCell ref="I21:I25"/>
    <mergeCell ref="Q21:Q22"/>
    <mergeCell ref="B22:B25"/>
    <mergeCell ref="Q23:Q25"/>
    <mergeCell ref="A16:A20"/>
    <mergeCell ref="C16:C20"/>
    <mergeCell ref="E16:E20"/>
    <mergeCell ref="F16:F20"/>
    <mergeCell ref="G16:G20"/>
    <mergeCell ref="H16:H20"/>
    <mergeCell ref="I16:I20"/>
    <mergeCell ref="Q16:Q17"/>
    <mergeCell ref="B17:B20"/>
    <mergeCell ref="Q18:Q20"/>
    <mergeCell ref="A10:B10"/>
    <mergeCell ref="A11:A15"/>
    <mergeCell ref="C11:C15"/>
    <mergeCell ref="E11:E15"/>
    <mergeCell ref="F11:F15"/>
    <mergeCell ref="G11:G15"/>
    <mergeCell ref="A7:T7"/>
    <mergeCell ref="A8:A9"/>
    <mergeCell ref="B8:B9"/>
    <mergeCell ref="C8:C9"/>
    <mergeCell ref="E8:I8"/>
    <mergeCell ref="K8:O8"/>
    <mergeCell ref="Q8:Q9"/>
    <mergeCell ref="R8:R9"/>
    <mergeCell ref="S8:S9"/>
    <mergeCell ref="T8:T9"/>
    <mergeCell ref="H11:H15"/>
    <mergeCell ref="I11:I15"/>
    <mergeCell ref="Q11:Q12"/>
    <mergeCell ref="B12:B15"/>
    <mergeCell ref="Q13:Q15"/>
    <mergeCell ref="A2:B2"/>
    <mergeCell ref="A3:B3"/>
    <mergeCell ref="C1:K1"/>
    <mergeCell ref="P1:S1"/>
    <mergeCell ref="C2:K2"/>
    <mergeCell ref="C3:K3"/>
    <mergeCell ref="C4:K4"/>
    <mergeCell ref="C5:E5"/>
    <mergeCell ref="F5:K5"/>
  </mergeCells>
  <hyperlinks>
    <hyperlink ref="A4" r:id="rId1"/>
  </hyperlinks>
  <pageMargins left="0.7" right="0.7" top="0.75" bottom="0.75" header="0.3" footer="0.3"/>
  <pageSetup paperSize="9" scale="34" fitToHeight="10" orientation="portrait" horizontalDpi="1200" verticalDpi="1200" r:id="rId2"/>
  <rowBreaks count="3" manualBreakCount="3">
    <brk id="49" max="19" man="1"/>
    <brk id="89" max="19" man="1"/>
    <brk id="119" max="19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M135"/>
  <sheetViews>
    <sheetView view="pageBreakPreview" zoomScale="50" zoomScaleSheetLayoutView="50" workbookViewId="0">
      <pane ySplit="8" topLeftCell="A9" activePane="bottomLeft" state="frozen"/>
      <selection pane="bottomLeft"/>
    </sheetView>
  </sheetViews>
  <sheetFormatPr defaultRowHeight="12.75" x14ac:dyDescent="0.2"/>
  <cols>
    <col min="1" max="1" width="7" customWidth="1"/>
    <col min="2" max="2" width="100.42578125" customWidth="1"/>
    <col min="3" max="3" width="15.140625" customWidth="1"/>
    <col min="4" max="4" width="15.42578125" customWidth="1"/>
    <col min="5" max="5" width="10.42578125" style="38" customWidth="1"/>
    <col min="6" max="6" width="32.42578125" style="192" customWidth="1"/>
    <col min="7" max="7" width="16.7109375" hidden="1" customWidth="1"/>
    <col min="8" max="8" width="9.140625" hidden="1" customWidth="1"/>
  </cols>
  <sheetData>
    <row r="1" spans="1:13" ht="35.25" customHeight="1" x14ac:dyDescent="0.3">
      <c r="A1" s="215" t="s">
        <v>215</v>
      </c>
      <c r="B1" s="216"/>
      <c r="C1" s="427"/>
      <c r="D1" s="427"/>
      <c r="E1" s="427"/>
    </row>
    <row r="2" spans="1:13" ht="18.75" customHeight="1" x14ac:dyDescent="0.25">
      <c r="A2" s="220" t="s">
        <v>216</v>
      </c>
      <c r="B2" s="220"/>
      <c r="C2" s="428"/>
      <c r="D2" s="428"/>
      <c r="E2" s="19"/>
    </row>
    <row r="3" spans="1:13" ht="20.25" customHeight="1" x14ac:dyDescent="0.35">
      <c r="A3" s="221" t="s">
        <v>217</v>
      </c>
      <c r="B3" s="221"/>
      <c r="C3" s="429"/>
      <c r="D3" s="430"/>
      <c r="E3" s="20"/>
      <c r="F3" s="193"/>
      <c r="G3" s="3"/>
      <c r="H3" s="3"/>
    </row>
    <row r="4" spans="1:13" ht="21.75" customHeight="1" x14ac:dyDescent="0.35">
      <c r="A4" s="217" t="s">
        <v>218</v>
      </c>
      <c r="B4" s="218"/>
      <c r="C4" s="429"/>
      <c r="D4" s="430"/>
      <c r="E4" s="20"/>
      <c r="F4" s="193"/>
      <c r="G4" s="3"/>
      <c r="H4" s="3"/>
    </row>
    <row r="5" spans="1:13" ht="42.75" customHeight="1" x14ac:dyDescent="0.35">
      <c r="A5" s="1" t="s">
        <v>214</v>
      </c>
      <c r="B5" s="1"/>
      <c r="C5" s="1"/>
      <c r="D5" s="1"/>
      <c r="E5" s="21"/>
      <c r="F5" s="193"/>
      <c r="G5" s="2"/>
      <c r="H5" s="2"/>
    </row>
    <row r="6" spans="1:13" ht="25.5" customHeight="1" x14ac:dyDescent="0.35">
      <c r="A6" s="431" t="s">
        <v>209</v>
      </c>
      <c r="B6" s="431"/>
      <c r="C6" s="431"/>
      <c r="D6" s="431"/>
      <c r="E6" s="431"/>
      <c r="F6" s="431"/>
      <c r="G6" s="3"/>
      <c r="H6" s="3"/>
    </row>
    <row r="7" spans="1:13" ht="33" customHeight="1" x14ac:dyDescent="0.2">
      <c r="A7" s="432" t="s">
        <v>0</v>
      </c>
      <c r="B7" s="432" t="s">
        <v>1</v>
      </c>
      <c r="C7" s="432" t="s">
        <v>5</v>
      </c>
      <c r="D7" s="432" t="s">
        <v>6</v>
      </c>
      <c r="E7" s="434" t="s">
        <v>133</v>
      </c>
      <c r="F7" s="417" t="s">
        <v>213</v>
      </c>
      <c r="G7" s="419" t="s">
        <v>7</v>
      </c>
      <c r="H7" s="419" t="s">
        <v>8</v>
      </c>
    </row>
    <row r="8" spans="1:13" ht="33.75" customHeight="1" x14ac:dyDescent="0.2">
      <c r="A8" s="433"/>
      <c r="B8" s="433"/>
      <c r="C8" s="433"/>
      <c r="D8" s="433"/>
      <c r="E8" s="435"/>
      <c r="F8" s="418"/>
      <c r="G8" s="420"/>
      <c r="H8" s="420"/>
    </row>
    <row r="9" spans="1:13" ht="39.75" customHeight="1" x14ac:dyDescent="0.2">
      <c r="A9" s="226" t="s">
        <v>17</v>
      </c>
      <c r="B9" s="227"/>
      <c r="C9" s="4"/>
      <c r="D9" s="4"/>
      <c r="E9" s="22"/>
      <c r="F9" s="194"/>
      <c r="G9" s="4"/>
      <c r="H9" s="5"/>
    </row>
    <row r="10" spans="1:13" ht="39.75" customHeight="1" x14ac:dyDescent="0.2">
      <c r="A10" s="421">
        <v>1</v>
      </c>
      <c r="B10" t="s">
        <v>220</v>
      </c>
      <c r="C10" s="422" t="s">
        <v>19</v>
      </c>
      <c r="D10" s="6" t="s">
        <v>20</v>
      </c>
      <c r="E10" s="23">
        <v>1</v>
      </c>
      <c r="F10" s="195">
        <v>13894</v>
      </c>
      <c r="G10" s="7" t="e">
        <f>ROUNDUP(#REF!*1.15,0)</f>
        <v>#REF!</v>
      </c>
      <c r="H10" s="7" t="e">
        <f>ROUNDUP(#REF!*1.3,0)</f>
        <v>#REF!</v>
      </c>
    </row>
    <row r="11" spans="1:13" ht="28.5" customHeight="1" x14ac:dyDescent="0.2">
      <c r="A11" s="421"/>
      <c r="B11" s="424" t="s">
        <v>112</v>
      </c>
      <c r="C11" s="423"/>
      <c r="D11" s="8" t="s">
        <v>21</v>
      </c>
      <c r="E11" s="24">
        <v>1</v>
      </c>
      <c r="F11" s="195">
        <v>8067</v>
      </c>
      <c r="G11" s="7" t="e">
        <f>ROUNDUP(#REF!*1.15,0)</f>
        <v>#REF!</v>
      </c>
      <c r="H11" s="7" t="e">
        <f>ROUNDUP(#REF!*1.3,0)</f>
        <v>#REF!</v>
      </c>
      <c r="M11" s="196"/>
    </row>
    <row r="12" spans="1:13" ht="28.5" customHeight="1" x14ac:dyDescent="0.2">
      <c r="A12" s="421"/>
      <c r="B12" s="424"/>
      <c r="C12" s="422"/>
      <c r="D12" s="8" t="s">
        <v>23</v>
      </c>
      <c r="E12" s="24">
        <v>1</v>
      </c>
      <c r="F12" s="195">
        <v>3777</v>
      </c>
      <c r="G12" s="7" t="e">
        <f>ROUNDUP(#REF!*1.15,0)</f>
        <v>#REF!</v>
      </c>
      <c r="H12" s="7" t="e">
        <f>ROUNDUP(#REF!*1.3,0)</f>
        <v>#REF!</v>
      </c>
    </row>
    <row r="13" spans="1:13" ht="28.5" customHeight="1" x14ac:dyDescent="0.2">
      <c r="A13" s="421"/>
      <c r="B13" s="424"/>
      <c r="C13" s="426"/>
      <c r="D13" s="8" t="s">
        <v>24</v>
      </c>
      <c r="E13" s="24">
        <v>4</v>
      </c>
      <c r="F13" s="195">
        <v>1271</v>
      </c>
      <c r="G13" s="7" t="e">
        <f>ROUNDUP(#REF!*1.15,0)</f>
        <v>#REF!</v>
      </c>
      <c r="H13" s="7" t="e">
        <f>ROUNDUP(#REF!*1.3,0)</f>
        <v>#REF!</v>
      </c>
    </row>
    <row r="14" spans="1:13" ht="28.5" customHeight="1" x14ac:dyDescent="0.2">
      <c r="A14" s="421"/>
      <c r="B14" s="425"/>
      <c r="C14" s="423"/>
      <c r="D14" s="8" t="s">
        <v>94</v>
      </c>
      <c r="E14" s="24">
        <v>4</v>
      </c>
      <c r="F14" s="195">
        <v>413</v>
      </c>
      <c r="G14" s="7" t="e">
        <f>ROUNDUP(#REF!*1.15,0)</f>
        <v>#REF!</v>
      </c>
      <c r="H14" s="7" t="e">
        <f>ROUNDUP(#REF!*1.3,0)</f>
        <v>#REF!</v>
      </c>
    </row>
    <row r="15" spans="1:13" ht="36" customHeight="1" x14ac:dyDescent="0.2">
      <c r="A15" s="436">
        <v>2</v>
      </c>
      <c r="B15" t="s">
        <v>221</v>
      </c>
      <c r="C15" s="422" t="s">
        <v>19</v>
      </c>
      <c r="D15" s="9" t="s">
        <v>20</v>
      </c>
      <c r="E15" s="25">
        <v>1</v>
      </c>
      <c r="F15" s="195">
        <v>10557</v>
      </c>
      <c r="G15" s="39" t="e">
        <f>ROUNDUP(#REF!*1.15,0)</f>
        <v>#REF!</v>
      </c>
      <c r="H15" s="39" t="e">
        <f>ROUNDUP(#REF!*1.3,0)</f>
        <v>#REF!</v>
      </c>
    </row>
    <row r="16" spans="1:13" ht="34.5" customHeight="1" x14ac:dyDescent="0.2">
      <c r="A16" s="436"/>
      <c r="B16" s="437" t="s">
        <v>111</v>
      </c>
      <c r="C16" s="423"/>
      <c r="D16" s="10" t="s">
        <v>21</v>
      </c>
      <c r="E16" s="26">
        <v>1</v>
      </c>
      <c r="F16" s="195">
        <v>6129</v>
      </c>
      <c r="G16" s="39" t="e">
        <f>ROUNDUP(#REF!*1.15,0)</f>
        <v>#REF!</v>
      </c>
      <c r="H16" s="39" t="e">
        <f>ROUNDUP(#REF!*1.3,0)</f>
        <v>#REF!</v>
      </c>
    </row>
    <row r="17" spans="1:8" ht="27.75" customHeight="1" x14ac:dyDescent="0.2">
      <c r="A17" s="436"/>
      <c r="B17" s="437"/>
      <c r="C17" s="422"/>
      <c r="D17" s="10" t="s">
        <v>27</v>
      </c>
      <c r="E17" s="26">
        <v>1</v>
      </c>
      <c r="F17" s="195">
        <v>3007</v>
      </c>
      <c r="G17" s="39" t="e">
        <f>ROUNDUP(#REF!*1.15,0)</f>
        <v>#REF!</v>
      </c>
      <c r="H17" s="39" t="e">
        <f>ROUNDUP(#REF!*1.3,0)</f>
        <v>#REF!</v>
      </c>
    </row>
    <row r="18" spans="1:8" ht="27.75" customHeight="1" x14ac:dyDescent="0.2">
      <c r="A18" s="436"/>
      <c r="B18" s="437"/>
      <c r="C18" s="426"/>
      <c r="D18" s="10" t="s">
        <v>28</v>
      </c>
      <c r="E18" s="26">
        <v>4</v>
      </c>
      <c r="F18" s="195">
        <v>1025</v>
      </c>
      <c r="G18" s="39" t="e">
        <f>ROUNDUP(#REF!*1.15,0)</f>
        <v>#REF!</v>
      </c>
      <c r="H18" s="39" t="e">
        <f>ROUNDUP(#REF!*1.3,0)</f>
        <v>#REF!</v>
      </c>
    </row>
    <row r="19" spans="1:8" s="133" customFormat="1" ht="27.75" customHeight="1" x14ac:dyDescent="0.2">
      <c r="A19" s="436"/>
      <c r="B19" s="438"/>
      <c r="C19" s="423"/>
      <c r="D19" s="10" t="s">
        <v>29</v>
      </c>
      <c r="E19" s="26">
        <v>4</v>
      </c>
      <c r="F19" s="195">
        <v>345</v>
      </c>
      <c r="G19" s="39" t="e">
        <f>ROUNDUP(#REF!*1.15,0)</f>
        <v>#REF!</v>
      </c>
      <c r="H19" s="39" t="e">
        <f>ROUNDUP(#REF!*1.3,0)</f>
        <v>#REF!</v>
      </c>
    </row>
    <row r="20" spans="1:8" ht="38.25" customHeight="1" x14ac:dyDescent="0.2">
      <c r="A20" s="421">
        <v>3</v>
      </c>
      <c r="B20" t="s">
        <v>222</v>
      </c>
      <c r="C20" s="422" t="s">
        <v>19</v>
      </c>
      <c r="D20" s="6" t="s">
        <v>20</v>
      </c>
      <c r="E20" s="23">
        <v>1</v>
      </c>
      <c r="F20" s="195">
        <v>10610</v>
      </c>
      <c r="G20" s="7" t="e">
        <f>ROUNDUP(#REF!*1.15,0)</f>
        <v>#REF!</v>
      </c>
      <c r="H20" s="7" t="e">
        <f>ROUNDUP(#REF!*1.3,0)</f>
        <v>#REF!</v>
      </c>
    </row>
    <row r="21" spans="1:8" ht="42" customHeight="1" x14ac:dyDescent="0.2">
      <c r="A21" s="421"/>
      <c r="B21" s="443" t="s">
        <v>110</v>
      </c>
      <c r="C21" s="423"/>
      <c r="D21" s="8" t="s">
        <v>95</v>
      </c>
      <c r="E21" s="24">
        <v>1</v>
      </c>
      <c r="F21" s="195">
        <v>6673</v>
      </c>
      <c r="G21" s="7" t="e">
        <f>ROUNDUP(#REF!*1.15,0)</f>
        <v>#REF!</v>
      </c>
      <c r="H21" s="7" t="e">
        <f>ROUNDUP(#REF!*1.3,0)</f>
        <v>#REF!</v>
      </c>
    </row>
    <row r="22" spans="1:8" ht="26.25" customHeight="1" x14ac:dyDescent="0.2">
      <c r="A22" s="421"/>
      <c r="B22" s="443"/>
      <c r="C22" s="422"/>
      <c r="D22" s="8" t="s">
        <v>27</v>
      </c>
      <c r="E22" s="24">
        <v>1</v>
      </c>
      <c r="F22" s="195">
        <v>3021</v>
      </c>
      <c r="G22" s="7" t="e">
        <f>ROUNDUP(#REF!*1.15,0)</f>
        <v>#REF!</v>
      </c>
      <c r="H22" s="7" t="e">
        <f>ROUNDUP(#REF!*1.3,0)</f>
        <v>#REF!</v>
      </c>
    </row>
    <row r="23" spans="1:8" ht="26.25" customHeight="1" x14ac:dyDescent="0.2">
      <c r="A23" s="421"/>
      <c r="B23" s="443"/>
      <c r="C23" s="426"/>
      <c r="D23" s="8" t="s">
        <v>28</v>
      </c>
      <c r="E23" s="24">
        <v>4</v>
      </c>
      <c r="F23" s="195">
        <v>1028</v>
      </c>
      <c r="G23" s="7" t="e">
        <f>ROUNDUP(#REF!*1.15,0)</f>
        <v>#REF!</v>
      </c>
      <c r="H23" s="7" t="e">
        <f>ROUNDUP(#REF!*1.3,0)</f>
        <v>#REF!</v>
      </c>
    </row>
    <row r="24" spans="1:8" ht="26.25" customHeight="1" x14ac:dyDescent="0.2">
      <c r="A24" s="421"/>
      <c r="B24" s="444"/>
      <c r="C24" s="423"/>
      <c r="D24" s="8" t="s">
        <v>29</v>
      </c>
      <c r="E24" s="24">
        <v>4</v>
      </c>
      <c r="F24" s="195">
        <v>346</v>
      </c>
      <c r="G24" s="7" t="e">
        <f>ROUNDUP(#REF!*1.15,0)</f>
        <v>#REF!</v>
      </c>
      <c r="H24" s="7" t="e">
        <f>ROUNDUP(#REF!*1.3,0)</f>
        <v>#REF!</v>
      </c>
    </row>
    <row r="25" spans="1:8" ht="38.25" customHeight="1" x14ac:dyDescent="0.2">
      <c r="A25" s="436">
        <v>4</v>
      </c>
      <c r="B25" t="s">
        <v>223</v>
      </c>
      <c r="C25" s="422"/>
      <c r="D25" s="9" t="s">
        <v>34</v>
      </c>
      <c r="E25" s="25">
        <v>1</v>
      </c>
      <c r="F25" s="197">
        <v>8680</v>
      </c>
      <c r="G25" s="39" t="e">
        <f>ROUNDUP(#REF!*1.15,0)</f>
        <v>#REF!</v>
      </c>
      <c r="H25" s="39" t="e">
        <f>ROUNDUP(#REF!*1.3,0)</f>
        <v>#REF!</v>
      </c>
    </row>
    <row r="26" spans="1:8" ht="35.25" customHeight="1" x14ac:dyDescent="0.2">
      <c r="A26" s="436"/>
      <c r="B26" s="437" t="s">
        <v>141</v>
      </c>
      <c r="C26" s="423"/>
      <c r="D26" s="10" t="s">
        <v>96</v>
      </c>
      <c r="E26" s="26">
        <v>1</v>
      </c>
      <c r="F26" s="195">
        <v>4964</v>
      </c>
      <c r="G26" s="39" t="e">
        <f>ROUNDUP(#REF!*1.15,0)</f>
        <v>#REF!</v>
      </c>
      <c r="H26" s="39" t="e">
        <f>ROUNDUP(#REF!*1.3,0)</f>
        <v>#REF!</v>
      </c>
    </row>
    <row r="27" spans="1:8" ht="22.5" customHeight="1" x14ac:dyDescent="0.2">
      <c r="A27" s="436"/>
      <c r="B27" s="437"/>
      <c r="C27" s="422"/>
      <c r="D27" s="10" t="s">
        <v>97</v>
      </c>
      <c r="E27" s="26">
        <v>1</v>
      </c>
      <c r="F27" s="195">
        <v>2398</v>
      </c>
      <c r="G27" s="39" t="e">
        <f>ROUNDUP(#REF!*1.15,0)</f>
        <v>#REF!</v>
      </c>
      <c r="H27" s="39" t="e">
        <f>ROUNDUP(#REF!*1.3,0)</f>
        <v>#REF!</v>
      </c>
    </row>
    <row r="28" spans="1:8" ht="22.5" customHeight="1" x14ac:dyDescent="0.2">
      <c r="A28" s="436"/>
      <c r="B28" s="437"/>
      <c r="C28" s="426"/>
      <c r="D28" s="10" t="s">
        <v>98</v>
      </c>
      <c r="E28" s="26">
        <v>4</v>
      </c>
      <c r="F28" s="195">
        <v>814</v>
      </c>
      <c r="G28" s="39" t="e">
        <f>ROUNDUP(#REF!*1.15,0)</f>
        <v>#REF!</v>
      </c>
      <c r="H28" s="39" t="e">
        <f>ROUNDUP(#REF!*1.3,0)</f>
        <v>#REF!</v>
      </c>
    </row>
    <row r="29" spans="1:8" s="133" customFormat="1" ht="22.5" customHeight="1" x14ac:dyDescent="0.2">
      <c r="A29" s="436"/>
      <c r="B29" s="438"/>
      <c r="C29" s="423"/>
      <c r="D29" s="10" t="s">
        <v>25</v>
      </c>
      <c r="E29" s="26">
        <v>4</v>
      </c>
      <c r="F29" s="195">
        <v>269</v>
      </c>
      <c r="G29" s="39" t="e">
        <f>ROUNDUP(#REF!*1.15,0)</f>
        <v>#REF!</v>
      </c>
      <c r="H29" s="39" t="e">
        <f>ROUNDUP(#REF!*1.3,0)</f>
        <v>#REF!</v>
      </c>
    </row>
    <row r="30" spans="1:8" ht="22.5" customHeight="1" x14ac:dyDescent="0.2">
      <c r="A30" s="439">
        <v>5</v>
      </c>
      <c r="B30" t="s">
        <v>184</v>
      </c>
      <c r="C30" s="186"/>
      <c r="D30" s="441" t="s">
        <v>179</v>
      </c>
      <c r="E30" s="456">
        <v>1</v>
      </c>
      <c r="F30" s="458">
        <v>9447</v>
      </c>
      <c r="G30" s="39">
        <f t="shared" ref="G30" si="0">ROUNDUP(F30*1.15,0)</f>
        <v>10865</v>
      </c>
      <c r="H30" s="39">
        <f t="shared" ref="H30" si="1">ROUNDUP(F30*1.3,0)</f>
        <v>12282</v>
      </c>
    </row>
    <row r="31" spans="1:8" ht="156.75" customHeight="1" x14ac:dyDescent="0.2">
      <c r="A31" s="440"/>
      <c r="B31" s="177" t="s">
        <v>192</v>
      </c>
      <c r="C31" s="186"/>
      <c r="D31" s="442"/>
      <c r="E31" s="457"/>
      <c r="F31" s="459"/>
      <c r="G31" s="39"/>
      <c r="H31" s="39"/>
    </row>
    <row r="32" spans="1:8" ht="36.75" customHeight="1" x14ac:dyDescent="0.2">
      <c r="A32" s="436">
        <v>6</v>
      </c>
      <c r="B32" t="s">
        <v>224</v>
      </c>
      <c r="C32" s="446" t="s">
        <v>19</v>
      </c>
      <c r="D32" s="113" t="s">
        <v>38</v>
      </c>
      <c r="E32" s="114">
        <v>1</v>
      </c>
      <c r="F32" s="195">
        <v>4083</v>
      </c>
      <c r="G32" s="7" t="e">
        <f>ROUNDUP(#REF!*1.15,0)</f>
        <v>#REF!</v>
      </c>
      <c r="H32" s="7" t="e">
        <f>ROUNDUP(#REF!*1.3,0)</f>
        <v>#REF!</v>
      </c>
    </row>
    <row r="33" spans="1:8" ht="36.75" customHeight="1" x14ac:dyDescent="0.2">
      <c r="A33" s="436"/>
      <c r="B33" s="437" t="s">
        <v>39</v>
      </c>
      <c r="C33" s="460"/>
      <c r="D33" s="113" t="s">
        <v>42</v>
      </c>
      <c r="E33" s="114">
        <v>1</v>
      </c>
      <c r="F33" s="195">
        <v>13197</v>
      </c>
      <c r="G33" s="7" t="e">
        <f>ROUNDUP(#REF!*1.15,0)</f>
        <v>#REF!</v>
      </c>
      <c r="H33" s="7" t="e">
        <f>ROUNDUP(#REF!*1.3,0)</f>
        <v>#REF!</v>
      </c>
    </row>
    <row r="34" spans="1:8" ht="36" customHeight="1" x14ac:dyDescent="0.2">
      <c r="A34" s="436"/>
      <c r="B34" s="437"/>
      <c r="C34" s="446" t="s">
        <v>22</v>
      </c>
      <c r="D34" s="113" t="s">
        <v>43</v>
      </c>
      <c r="E34" s="114">
        <v>1</v>
      </c>
      <c r="F34" s="195">
        <v>3476</v>
      </c>
      <c r="G34" s="7" t="e">
        <f>ROUNDUP(#REF!*1.15,0)</f>
        <v>#REF!</v>
      </c>
      <c r="H34" s="7" t="e">
        <f>ROUNDUP(#REF!*1.3,0)</f>
        <v>#REF!</v>
      </c>
    </row>
    <row r="35" spans="1:8" s="133" customFormat="1" ht="36" customHeight="1" x14ac:dyDescent="0.2">
      <c r="A35" s="436"/>
      <c r="B35" s="438"/>
      <c r="C35" s="460"/>
      <c r="D35" s="113" t="s">
        <v>44</v>
      </c>
      <c r="E35" s="114">
        <v>1</v>
      </c>
      <c r="F35" s="195">
        <v>1162</v>
      </c>
      <c r="G35" s="7" t="e">
        <f>ROUNDUP(#REF!*1.15,0)</f>
        <v>#REF!</v>
      </c>
      <c r="H35" s="7" t="e">
        <f>ROUNDUP(#REF!*1.3,0)</f>
        <v>#REF!</v>
      </c>
    </row>
    <row r="36" spans="1:8" ht="23.25" customHeight="1" x14ac:dyDescent="0.2">
      <c r="A36" s="439">
        <v>7</v>
      </c>
      <c r="B36" t="s">
        <v>225</v>
      </c>
      <c r="C36" s="446" t="s">
        <v>35</v>
      </c>
      <c r="D36" s="448" t="s">
        <v>36</v>
      </c>
      <c r="E36" s="450">
        <v>1</v>
      </c>
      <c r="F36" s="452">
        <v>1622</v>
      </c>
      <c r="G36" s="39"/>
      <c r="H36" s="39"/>
    </row>
    <row r="37" spans="1:8" ht="53.25" customHeight="1" x14ac:dyDescent="0.2">
      <c r="A37" s="445"/>
      <c r="B37" s="127" t="s">
        <v>211</v>
      </c>
      <c r="C37" s="447"/>
      <c r="D37" s="449"/>
      <c r="E37" s="451"/>
      <c r="F37" s="453"/>
      <c r="G37" s="39" t="e">
        <f>ROUNDUP(#REF!*1.15,0)</f>
        <v>#REF!</v>
      </c>
      <c r="H37" s="39" t="e">
        <f>ROUNDUP(#REF!*1.3,0)</f>
        <v>#REF!</v>
      </c>
    </row>
    <row r="38" spans="1:8" ht="45" customHeight="1" x14ac:dyDescent="0.2">
      <c r="A38" s="436">
        <v>8</v>
      </c>
      <c r="B38" t="s">
        <v>226</v>
      </c>
      <c r="C38" s="454" t="s">
        <v>146</v>
      </c>
      <c r="D38" s="117" t="s">
        <v>27</v>
      </c>
      <c r="E38" s="25">
        <v>25</v>
      </c>
      <c r="F38" s="198">
        <v>648</v>
      </c>
    </row>
    <row r="39" spans="1:8" s="133" customFormat="1" ht="69.75" customHeight="1" x14ac:dyDescent="0.2">
      <c r="A39" s="436"/>
      <c r="B39" s="12" t="s">
        <v>155</v>
      </c>
      <c r="C39" s="455"/>
      <c r="D39" s="134" t="s">
        <v>145</v>
      </c>
      <c r="E39" s="25">
        <v>40</v>
      </c>
      <c r="F39" s="198">
        <v>344</v>
      </c>
    </row>
    <row r="40" spans="1:8" ht="38.25" customHeight="1" x14ac:dyDescent="0.2">
      <c r="A40" s="464">
        <v>9</v>
      </c>
      <c r="B40" t="s">
        <v>227</v>
      </c>
      <c r="C40" s="465" t="s">
        <v>19</v>
      </c>
      <c r="D40" s="115" t="s">
        <v>47</v>
      </c>
      <c r="E40" s="116">
        <v>1</v>
      </c>
      <c r="F40" s="195">
        <v>6085</v>
      </c>
      <c r="G40" s="39" t="e">
        <f>ROUNDUP(#REF!*1.15,0)</f>
        <v>#REF!</v>
      </c>
      <c r="H40" s="39" t="e">
        <f>ROUNDUP(#REF!*1.3,0)</f>
        <v>#REF!</v>
      </c>
    </row>
    <row r="41" spans="1:8" ht="38.25" customHeight="1" x14ac:dyDescent="0.2">
      <c r="A41" s="464"/>
      <c r="B41" s="461" t="s">
        <v>114</v>
      </c>
      <c r="C41" s="465"/>
      <c r="D41" s="115" t="s">
        <v>48</v>
      </c>
      <c r="E41" s="116">
        <v>1</v>
      </c>
      <c r="F41" s="195">
        <v>3180</v>
      </c>
      <c r="G41" s="39" t="e">
        <f>ROUNDUP(#REF!*1.15,0)</f>
        <v>#REF!</v>
      </c>
      <c r="H41" s="39" t="e">
        <f>ROUNDUP(#REF!*1.3,0)</f>
        <v>#REF!</v>
      </c>
    </row>
    <row r="42" spans="1:8" ht="72.75" customHeight="1" x14ac:dyDescent="0.2">
      <c r="A42" s="464"/>
      <c r="B42" s="462"/>
      <c r="C42" s="187" t="s">
        <v>22</v>
      </c>
      <c r="D42" s="115" t="s">
        <v>49</v>
      </c>
      <c r="E42" s="116">
        <v>1</v>
      </c>
      <c r="F42" s="195">
        <v>1540</v>
      </c>
      <c r="G42" s="39" t="e">
        <f>ROUNDUP(#REF!*1.15,0)</f>
        <v>#REF!</v>
      </c>
      <c r="H42" s="39" t="e">
        <f>ROUNDUP(#REF!*1.3,0)</f>
        <v>#REF!</v>
      </c>
    </row>
    <row r="43" spans="1:8" ht="36.75" customHeight="1" x14ac:dyDescent="0.2">
      <c r="A43" s="436">
        <v>10</v>
      </c>
      <c r="B43" t="s">
        <v>228</v>
      </c>
      <c r="C43" s="422" t="s">
        <v>19</v>
      </c>
      <c r="D43" s="9" t="s">
        <v>47</v>
      </c>
      <c r="E43" s="25">
        <v>1</v>
      </c>
      <c r="F43" s="195">
        <v>6437</v>
      </c>
      <c r="G43" s="7" t="e">
        <f>ROUNDUP(#REF!*1.15,0)</f>
        <v>#REF!</v>
      </c>
      <c r="H43" s="7" t="e">
        <f>ROUNDUP(#REF!*1.3,0)</f>
        <v>#REF!</v>
      </c>
    </row>
    <row r="44" spans="1:8" ht="36.75" customHeight="1" x14ac:dyDescent="0.2">
      <c r="A44" s="436"/>
      <c r="B44" s="437" t="s">
        <v>115</v>
      </c>
      <c r="C44" s="423"/>
      <c r="D44" s="9" t="s">
        <v>48</v>
      </c>
      <c r="E44" s="25">
        <v>1</v>
      </c>
      <c r="F44" s="195">
        <v>3364</v>
      </c>
      <c r="G44" s="7" t="e">
        <f>ROUNDUP(#REF!*1.15,0)</f>
        <v>#REF!</v>
      </c>
      <c r="H44" s="7" t="e">
        <f>ROUNDUP(#REF!*1.3,0)</f>
        <v>#REF!</v>
      </c>
    </row>
    <row r="45" spans="1:8" ht="73.5" customHeight="1" x14ac:dyDescent="0.2">
      <c r="A45" s="436"/>
      <c r="B45" s="438"/>
      <c r="C45" s="51" t="s">
        <v>22</v>
      </c>
      <c r="D45" s="9" t="s">
        <v>49</v>
      </c>
      <c r="E45" s="25">
        <v>1</v>
      </c>
      <c r="F45" s="195">
        <v>1628</v>
      </c>
      <c r="G45" s="7" t="e">
        <f>ROUNDUP(#REF!*1.15,0)</f>
        <v>#REF!</v>
      </c>
      <c r="H45" s="7" t="e">
        <f>ROUNDUP(#REF!*1.3,0)</f>
        <v>#REF!</v>
      </c>
    </row>
    <row r="46" spans="1:8" s="27" customFormat="1" ht="36.75" customHeight="1" x14ac:dyDescent="0.2">
      <c r="A46" s="439">
        <v>11</v>
      </c>
      <c r="B46" t="s">
        <v>229</v>
      </c>
      <c r="C46" s="446" t="s">
        <v>19</v>
      </c>
      <c r="D46" s="115" t="s">
        <v>51</v>
      </c>
      <c r="E46" s="116">
        <v>1</v>
      </c>
      <c r="F46" s="195">
        <v>6135</v>
      </c>
      <c r="G46" s="7"/>
      <c r="H46" s="7"/>
    </row>
    <row r="47" spans="1:8" ht="36.75" customHeight="1" x14ac:dyDescent="0.2">
      <c r="A47" s="445"/>
      <c r="B47" s="461" t="s">
        <v>52</v>
      </c>
      <c r="C47" s="447"/>
      <c r="D47" s="115" t="s">
        <v>53</v>
      </c>
      <c r="E47" s="116">
        <v>1</v>
      </c>
      <c r="F47" s="195">
        <v>3207</v>
      </c>
      <c r="G47" s="39" t="e">
        <f>ROUNDUP(#REF!*1.15,0)</f>
        <v>#REF!</v>
      </c>
      <c r="H47" s="39" t="e">
        <f>ROUNDUP(#REF!*1.3,0)</f>
        <v>#REF!</v>
      </c>
    </row>
    <row r="48" spans="1:8" ht="78" customHeight="1" x14ac:dyDescent="0.2">
      <c r="A48" s="440"/>
      <c r="B48" s="462"/>
      <c r="C48" s="187" t="s">
        <v>22</v>
      </c>
      <c r="D48" s="115" t="s">
        <v>54</v>
      </c>
      <c r="E48" s="116">
        <v>1</v>
      </c>
      <c r="F48" s="195">
        <v>1552</v>
      </c>
      <c r="G48" s="39" t="e">
        <f>ROUNDUP(#REF!*1.15,0)</f>
        <v>#REF!</v>
      </c>
      <c r="H48" s="39" t="e">
        <f>ROUNDUP(#REF!*1.3,0)</f>
        <v>#REF!</v>
      </c>
    </row>
    <row r="49" spans="1:8" ht="36.75" customHeight="1" x14ac:dyDescent="0.2">
      <c r="A49" s="436">
        <v>12</v>
      </c>
      <c r="B49" t="s">
        <v>230</v>
      </c>
      <c r="C49" s="446" t="s">
        <v>19</v>
      </c>
      <c r="D49" s="9" t="s">
        <v>51</v>
      </c>
      <c r="E49" s="25">
        <v>1</v>
      </c>
      <c r="F49" s="195">
        <v>6135</v>
      </c>
      <c r="G49" s="7" t="e">
        <f>ROUNDUP(#REF!*1.15,0)</f>
        <v>#REF!</v>
      </c>
      <c r="H49" s="7" t="e">
        <f>ROUNDUP(#REF!*1.3,0)</f>
        <v>#REF!</v>
      </c>
    </row>
    <row r="50" spans="1:8" ht="36.75" customHeight="1" x14ac:dyDescent="0.2">
      <c r="A50" s="436"/>
      <c r="B50" s="437" t="s">
        <v>56</v>
      </c>
      <c r="C50" s="447"/>
      <c r="D50" s="191" t="s">
        <v>53</v>
      </c>
      <c r="E50" s="25">
        <v>1</v>
      </c>
      <c r="F50" s="195">
        <v>3207</v>
      </c>
      <c r="G50" s="7" t="e">
        <f>ROUNDUP(#REF!*1.15,0)</f>
        <v>#REF!</v>
      </c>
      <c r="H50" s="7" t="e">
        <f>ROUNDUP(#REF!*1.3,0)</f>
        <v>#REF!</v>
      </c>
    </row>
    <row r="51" spans="1:8" s="133" customFormat="1" ht="73.5" customHeight="1" x14ac:dyDescent="0.2">
      <c r="A51" s="436"/>
      <c r="B51" s="463"/>
      <c r="C51" s="187" t="s">
        <v>22</v>
      </c>
      <c r="D51" s="9" t="s">
        <v>49</v>
      </c>
      <c r="E51" s="25">
        <v>1</v>
      </c>
      <c r="F51" s="195">
        <v>1552</v>
      </c>
      <c r="G51" s="7" t="e">
        <f>ROUNDUP(#REF!*1.15,0)</f>
        <v>#REF!</v>
      </c>
      <c r="H51" s="7" t="e">
        <f>ROUNDUP(#REF!*1.3,0)</f>
        <v>#REF!</v>
      </c>
    </row>
    <row r="52" spans="1:8" ht="26.25" customHeight="1" x14ac:dyDescent="0.2">
      <c r="A52" s="439">
        <v>13</v>
      </c>
      <c r="B52" t="s">
        <v>231</v>
      </c>
      <c r="C52" s="446" t="s">
        <v>19</v>
      </c>
      <c r="D52" s="448" t="s">
        <v>58</v>
      </c>
      <c r="E52" s="450">
        <v>1</v>
      </c>
      <c r="F52" s="452">
        <v>19880</v>
      </c>
      <c r="G52" s="7"/>
      <c r="H52" s="7"/>
    </row>
    <row r="53" spans="1:8" ht="79.5" customHeight="1" x14ac:dyDescent="0.2">
      <c r="A53" s="440"/>
      <c r="B53" s="125" t="s">
        <v>142</v>
      </c>
      <c r="C53" s="460"/>
      <c r="D53" s="466"/>
      <c r="E53" s="467"/>
      <c r="F53" s="453"/>
      <c r="G53" s="39" t="e">
        <f>ROUNDUP(#REF!*1.15,0)</f>
        <v>#REF!</v>
      </c>
      <c r="H53" s="39" t="e">
        <f>ROUNDUP(#REF!*1.3,0)</f>
        <v>#REF!</v>
      </c>
    </row>
    <row r="54" spans="1:8" ht="23.25" x14ac:dyDescent="0.2">
      <c r="A54" s="468">
        <v>14</v>
      </c>
      <c r="B54" t="s">
        <v>202</v>
      </c>
      <c r="C54" s="186"/>
      <c r="D54" s="470" t="s">
        <v>58</v>
      </c>
      <c r="E54" s="472">
        <v>1</v>
      </c>
      <c r="F54" s="452">
        <v>23975</v>
      </c>
      <c r="G54" s="39"/>
      <c r="H54" s="39"/>
    </row>
    <row r="55" spans="1:8" ht="88.5" customHeight="1" x14ac:dyDescent="0.2">
      <c r="A55" s="469"/>
      <c r="B55" s="67" t="s">
        <v>203</v>
      </c>
      <c r="C55" s="186"/>
      <c r="D55" s="471"/>
      <c r="E55" s="473"/>
      <c r="F55" s="453"/>
      <c r="G55" s="39"/>
      <c r="H55" s="39"/>
    </row>
    <row r="56" spans="1:8" ht="33.75" customHeight="1" x14ac:dyDescent="0.2">
      <c r="A56" s="439">
        <v>15</v>
      </c>
      <c r="B56" t="s">
        <v>59</v>
      </c>
      <c r="C56" s="446"/>
      <c r="D56" s="115" t="s">
        <v>61</v>
      </c>
      <c r="E56" s="116">
        <v>5</v>
      </c>
      <c r="F56" s="199">
        <v>374</v>
      </c>
      <c r="G56" s="39"/>
      <c r="H56" s="39"/>
    </row>
    <row r="57" spans="1:8" ht="51" customHeight="1" x14ac:dyDescent="0.2">
      <c r="A57" s="440"/>
      <c r="B57" s="128" t="s">
        <v>116</v>
      </c>
      <c r="C57" s="460"/>
      <c r="D57" s="115" t="s">
        <v>103</v>
      </c>
      <c r="E57" s="116">
        <v>1</v>
      </c>
      <c r="F57" s="199">
        <v>1416</v>
      </c>
      <c r="G57" s="7" t="e">
        <f>ROUNDUP(#REF!*1.15,0)</f>
        <v>#REF!</v>
      </c>
      <c r="H57" s="7" t="e">
        <f>ROUNDUP(#REF!*1.3,0)</f>
        <v>#REF!</v>
      </c>
    </row>
    <row r="58" spans="1:8" ht="26.25" x14ac:dyDescent="0.2">
      <c r="A58" s="474" t="s">
        <v>62</v>
      </c>
      <c r="B58" s="475"/>
      <c r="C58" s="475"/>
      <c r="D58" s="475"/>
      <c r="E58" s="475"/>
      <c r="F58" s="475"/>
      <c r="G58" s="475"/>
      <c r="H58" s="476"/>
    </row>
    <row r="59" spans="1:8" ht="41.25" customHeight="1" x14ac:dyDescent="0.2">
      <c r="A59" s="436">
        <v>16</v>
      </c>
      <c r="B59" t="s">
        <v>232</v>
      </c>
      <c r="C59" s="422" t="s">
        <v>19</v>
      </c>
      <c r="D59" s="9" t="s">
        <v>58</v>
      </c>
      <c r="E59" s="25">
        <v>1</v>
      </c>
      <c r="F59" s="199">
        <v>7298</v>
      </c>
      <c r="G59" s="7" t="e">
        <f>ROUNDUP(#REF!*1.15,0)</f>
        <v>#REF!</v>
      </c>
      <c r="H59" s="7" t="e">
        <f>ROUNDUP(#REF!*1.3,0)</f>
        <v>#REF!</v>
      </c>
    </row>
    <row r="60" spans="1:8" ht="36" customHeight="1" x14ac:dyDescent="0.2">
      <c r="A60" s="436"/>
      <c r="B60" s="437" t="s">
        <v>69</v>
      </c>
      <c r="C60" s="423"/>
      <c r="D60" s="10" t="s">
        <v>70</v>
      </c>
      <c r="E60" s="26">
        <v>1</v>
      </c>
      <c r="F60" s="195">
        <v>4415</v>
      </c>
      <c r="G60" s="7" t="e">
        <f>ROUNDUP(#REF!*1.15,0)</f>
        <v>#REF!</v>
      </c>
      <c r="H60" s="7" t="e">
        <f>ROUNDUP(#REF!*1.3,0)</f>
        <v>#REF!</v>
      </c>
    </row>
    <row r="61" spans="1:8" ht="24" customHeight="1" x14ac:dyDescent="0.2">
      <c r="A61" s="436"/>
      <c r="B61" s="437"/>
      <c r="C61" s="422"/>
      <c r="D61" s="10" t="s">
        <v>71</v>
      </c>
      <c r="E61" s="26">
        <v>1</v>
      </c>
      <c r="F61" s="195">
        <v>2126</v>
      </c>
      <c r="G61" s="7"/>
      <c r="H61" s="7"/>
    </row>
    <row r="62" spans="1:8" ht="24" customHeight="1" x14ac:dyDescent="0.2">
      <c r="A62" s="436"/>
      <c r="B62" s="437"/>
      <c r="C62" s="426"/>
      <c r="D62" s="14" t="s">
        <v>72</v>
      </c>
      <c r="E62" s="29">
        <v>4</v>
      </c>
      <c r="F62" s="195">
        <v>708</v>
      </c>
      <c r="G62" s="7" t="e">
        <f>ROUNDUP(#REF!*1.15,0)</f>
        <v>#REF!</v>
      </c>
      <c r="H62" s="7" t="e">
        <f>ROUNDUP(#REF!*1.3,0)</f>
        <v>#REF!</v>
      </c>
    </row>
    <row r="63" spans="1:8" ht="37.5" customHeight="1" x14ac:dyDescent="0.2">
      <c r="A63" s="436"/>
      <c r="B63" s="438"/>
      <c r="C63" s="423"/>
      <c r="D63" s="10" t="s">
        <v>73</v>
      </c>
      <c r="E63" s="26">
        <v>4</v>
      </c>
      <c r="F63" s="195">
        <v>244</v>
      </c>
      <c r="G63" s="7" t="e">
        <f>ROUNDUP(#REF!*1.15,0)</f>
        <v>#REF!</v>
      </c>
      <c r="H63" s="7" t="e">
        <f>ROUNDUP(#REF!*1.3,0)</f>
        <v>#REF!</v>
      </c>
    </row>
    <row r="64" spans="1:8" ht="36.75" customHeight="1" x14ac:dyDescent="0.2">
      <c r="A64" s="421">
        <v>17</v>
      </c>
      <c r="B64" t="s">
        <v>233</v>
      </c>
      <c r="C64" s="422" t="s">
        <v>19</v>
      </c>
      <c r="D64" s="6" t="s">
        <v>58</v>
      </c>
      <c r="E64" s="23">
        <v>1</v>
      </c>
      <c r="F64" s="199">
        <v>7298</v>
      </c>
      <c r="G64" s="39" t="e">
        <f>ROUNDUP(#REF!*1.15,0)</f>
        <v>#REF!</v>
      </c>
      <c r="H64" s="39" t="e">
        <f>ROUNDUP(#REF!*1.3,0)</f>
        <v>#REF!</v>
      </c>
    </row>
    <row r="65" spans="1:8" ht="36.75" customHeight="1" x14ac:dyDescent="0.2">
      <c r="A65" s="421"/>
      <c r="B65" s="443" t="s">
        <v>74</v>
      </c>
      <c r="C65" s="423"/>
      <c r="D65" s="8" t="s">
        <v>70</v>
      </c>
      <c r="E65" s="24">
        <v>1</v>
      </c>
      <c r="F65" s="195">
        <v>4415</v>
      </c>
      <c r="G65" s="39" t="e">
        <f>ROUNDUP(#REF!*1.15,0)</f>
        <v>#REF!</v>
      </c>
      <c r="H65" s="39" t="e">
        <f>ROUNDUP(#REF!*1.3,0)</f>
        <v>#REF!</v>
      </c>
    </row>
    <row r="66" spans="1:8" ht="24" customHeight="1" x14ac:dyDescent="0.2">
      <c r="A66" s="421"/>
      <c r="B66" s="443"/>
      <c r="C66" s="422"/>
      <c r="D66" s="8" t="s">
        <v>71</v>
      </c>
      <c r="E66" s="24">
        <v>1</v>
      </c>
      <c r="F66" s="195">
        <v>2126</v>
      </c>
      <c r="G66" s="39" t="e">
        <f>ROUNDUP(#REF!*1.15,0)</f>
        <v>#REF!</v>
      </c>
      <c r="H66" s="39" t="e">
        <f>ROUNDUP(#REF!*1.3,0)</f>
        <v>#REF!</v>
      </c>
    </row>
    <row r="67" spans="1:8" ht="24" customHeight="1" x14ac:dyDescent="0.2">
      <c r="A67" s="421"/>
      <c r="B67" s="443"/>
      <c r="C67" s="426"/>
      <c r="D67" s="13" t="s">
        <v>72</v>
      </c>
      <c r="E67" s="28">
        <v>4</v>
      </c>
      <c r="F67" s="195">
        <v>708</v>
      </c>
      <c r="G67" s="39" t="e">
        <f>ROUNDUP(#REF!*1.15,0)</f>
        <v>#REF!</v>
      </c>
      <c r="H67" s="39" t="e">
        <f>ROUNDUP(#REF!*1.3,0)</f>
        <v>#REF!</v>
      </c>
    </row>
    <row r="68" spans="1:8" ht="24" customHeight="1" x14ac:dyDescent="0.2">
      <c r="A68" s="421"/>
      <c r="B68" s="444"/>
      <c r="C68" s="423"/>
      <c r="D68" s="8" t="s">
        <v>73</v>
      </c>
      <c r="E68" s="24">
        <v>4</v>
      </c>
      <c r="F68" s="195">
        <v>244</v>
      </c>
      <c r="G68" s="39" t="e">
        <f>ROUNDUP(#REF!*1.15,0)</f>
        <v>#REF!</v>
      </c>
      <c r="H68" s="39" t="e">
        <f>ROUNDUP(#REF!*1.3,0)</f>
        <v>#REF!</v>
      </c>
    </row>
    <row r="69" spans="1:8" ht="24" customHeight="1" x14ac:dyDescent="0.2">
      <c r="A69" s="468">
        <v>18</v>
      </c>
      <c r="B69" t="s">
        <v>234</v>
      </c>
      <c r="C69" s="422" t="s">
        <v>19</v>
      </c>
      <c r="D69" s="9" t="s">
        <v>51</v>
      </c>
      <c r="E69" s="25">
        <v>1</v>
      </c>
      <c r="F69" s="200">
        <v>5439</v>
      </c>
      <c r="G69" s="39" t="e">
        <f>ROUNDUP(#REF!*1.15,0)</f>
        <v>#REF!</v>
      </c>
      <c r="H69" s="39" t="e">
        <f>ROUNDUP(#REF!*1.3,0)</f>
        <v>#REF!</v>
      </c>
    </row>
    <row r="70" spans="1:8" ht="59.25" customHeight="1" x14ac:dyDescent="0.2">
      <c r="A70" s="469"/>
      <c r="B70" s="77" t="s">
        <v>165</v>
      </c>
      <c r="C70" s="423"/>
      <c r="D70" s="9" t="s">
        <v>53</v>
      </c>
      <c r="E70" s="25">
        <v>1</v>
      </c>
      <c r="F70" s="199">
        <v>3213</v>
      </c>
      <c r="G70" s="39"/>
      <c r="H70" s="39"/>
    </row>
    <row r="71" spans="1:8" ht="24" customHeight="1" x14ac:dyDescent="0.2">
      <c r="A71" s="421">
        <v>19</v>
      </c>
      <c r="B71" t="s">
        <v>235</v>
      </c>
      <c r="C71" s="422" t="s">
        <v>19</v>
      </c>
      <c r="D71" s="477" t="s">
        <v>51</v>
      </c>
      <c r="E71" s="479">
        <v>1</v>
      </c>
      <c r="F71" s="452">
        <v>4526</v>
      </c>
      <c r="G71" s="39" t="e">
        <f>ROUNDUP(#REF!*1.15,0)</f>
        <v>#REF!</v>
      </c>
      <c r="H71" s="39" t="e">
        <f>ROUNDUP(#REF!*1.3,0)</f>
        <v>#REF!</v>
      </c>
    </row>
    <row r="72" spans="1:8" s="133" customFormat="1" ht="59.25" customHeight="1" x14ac:dyDescent="0.2">
      <c r="A72" s="421"/>
      <c r="B72" s="45" t="s">
        <v>135</v>
      </c>
      <c r="C72" s="423"/>
      <c r="D72" s="478"/>
      <c r="E72" s="480"/>
      <c r="F72" s="453"/>
      <c r="G72" s="39"/>
      <c r="H72" s="39"/>
    </row>
    <row r="73" spans="1:8" ht="49.5" customHeight="1" x14ac:dyDescent="0.2">
      <c r="A73" s="481">
        <v>20</v>
      </c>
      <c r="B73" t="s">
        <v>236</v>
      </c>
      <c r="C73" s="422" t="s">
        <v>19</v>
      </c>
      <c r="D73" s="482" t="s">
        <v>53</v>
      </c>
      <c r="E73" s="484">
        <v>1</v>
      </c>
      <c r="F73" s="452">
        <v>2674</v>
      </c>
      <c r="G73" s="39" t="e">
        <f>ROUNDUP(#REF!*1.15,0)</f>
        <v>#REF!</v>
      </c>
      <c r="H73" s="39" t="e">
        <f>ROUNDUP(#REF!*1.3,0)</f>
        <v>#REF!</v>
      </c>
    </row>
    <row r="74" spans="1:8" ht="32.25" customHeight="1" x14ac:dyDescent="0.2">
      <c r="A74" s="481"/>
      <c r="B74" s="437" t="s">
        <v>166</v>
      </c>
      <c r="C74" s="423"/>
      <c r="D74" s="483"/>
      <c r="E74" s="485"/>
      <c r="F74" s="453"/>
      <c r="G74" s="39"/>
      <c r="H74" s="39"/>
    </row>
    <row r="75" spans="1:8" ht="24" customHeight="1" x14ac:dyDescent="0.2">
      <c r="A75" s="481"/>
      <c r="B75" s="437"/>
      <c r="C75" s="422"/>
      <c r="D75" s="10" t="s">
        <v>54</v>
      </c>
      <c r="E75" s="26">
        <v>1</v>
      </c>
      <c r="F75" s="195">
        <v>1295</v>
      </c>
      <c r="G75" s="39"/>
      <c r="H75" s="39"/>
    </row>
    <row r="76" spans="1:8" ht="24" customHeight="1" x14ac:dyDescent="0.2">
      <c r="A76" s="481"/>
      <c r="B76" s="437"/>
      <c r="C76" s="426"/>
      <c r="D76" s="14" t="s">
        <v>66</v>
      </c>
      <c r="E76" s="29">
        <v>4</v>
      </c>
      <c r="F76" s="195">
        <v>436</v>
      </c>
      <c r="G76" s="39" t="e">
        <f>ROUNDUP(#REF!*1.15,0)</f>
        <v>#REF!</v>
      </c>
      <c r="H76" s="39" t="e">
        <f>ROUNDUP(#REF!*1.3,0)</f>
        <v>#REF!</v>
      </c>
    </row>
    <row r="77" spans="1:8" ht="24" customHeight="1" x14ac:dyDescent="0.2">
      <c r="A77" s="469"/>
      <c r="B77" s="438"/>
      <c r="C77" s="423"/>
      <c r="D77" s="14" t="s">
        <v>67</v>
      </c>
      <c r="E77" s="29">
        <v>4</v>
      </c>
      <c r="F77" s="195">
        <v>148</v>
      </c>
      <c r="G77" s="39" t="e">
        <f>ROUNDUP(#REF!*1.15,0)</f>
        <v>#REF!</v>
      </c>
      <c r="H77" s="39" t="e">
        <f>ROUNDUP(#REF!*1.3,0)</f>
        <v>#REF!</v>
      </c>
    </row>
    <row r="78" spans="1:8" ht="35.25" customHeight="1" x14ac:dyDescent="0.2">
      <c r="A78" s="421">
        <v>21</v>
      </c>
      <c r="B78" t="s">
        <v>237</v>
      </c>
      <c r="C78" s="422" t="s">
        <v>19</v>
      </c>
      <c r="D78" s="491" t="s">
        <v>53</v>
      </c>
      <c r="E78" s="493">
        <v>1</v>
      </c>
      <c r="F78" s="452">
        <v>2674</v>
      </c>
      <c r="G78" s="39">
        <v>4166</v>
      </c>
      <c r="H78" s="39">
        <v>4709</v>
      </c>
    </row>
    <row r="79" spans="1:8" ht="35.25" customHeight="1" x14ac:dyDescent="0.2">
      <c r="A79" s="421"/>
      <c r="B79" s="443" t="s">
        <v>167</v>
      </c>
      <c r="C79" s="423"/>
      <c r="D79" s="492"/>
      <c r="E79" s="494"/>
      <c r="F79" s="453"/>
      <c r="G79" s="39">
        <v>2177</v>
      </c>
      <c r="H79" s="39">
        <v>2461</v>
      </c>
    </row>
    <row r="80" spans="1:8" ht="22.5" customHeight="1" x14ac:dyDescent="0.2">
      <c r="A80" s="421"/>
      <c r="B80" s="443"/>
      <c r="C80" s="422"/>
      <c r="D80" s="8" t="s">
        <v>54</v>
      </c>
      <c r="E80" s="24">
        <v>1</v>
      </c>
      <c r="F80" s="195">
        <v>1295</v>
      </c>
      <c r="G80" s="39"/>
      <c r="H80" s="39"/>
    </row>
    <row r="81" spans="1:8" ht="22.5" customHeight="1" x14ac:dyDescent="0.2">
      <c r="A81" s="421"/>
      <c r="B81" s="443"/>
      <c r="C81" s="426"/>
      <c r="D81" s="13" t="s">
        <v>66</v>
      </c>
      <c r="E81" s="28">
        <v>4</v>
      </c>
      <c r="F81" s="195">
        <v>436</v>
      </c>
      <c r="G81" s="39">
        <v>321</v>
      </c>
      <c r="H81" s="39">
        <v>363</v>
      </c>
    </row>
    <row r="82" spans="1:8" ht="22.5" customHeight="1" x14ac:dyDescent="0.2">
      <c r="A82" s="421"/>
      <c r="B82" s="444"/>
      <c r="C82" s="423"/>
      <c r="D82" s="13" t="s">
        <v>67</v>
      </c>
      <c r="E82" s="28">
        <v>4</v>
      </c>
      <c r="F82" s="195">
        <v>148</v>
      </c>
      <c r="G82" s="39">
        <v>121</v>
      </c>
      <c r="H82" s="39">
        <v>137</v>
      </c>
    </row>
    <row r="83" spans="1:8" ht="46.5" customHeight="1" x14ac:dyDescent="0.2">
      <c r="A83" s="468">
        <v>22</v>
      </c>
      <c r="B83" t="s">
        <v>238</v>
      </c>
      <c r="C83" s="422"/>
      <c r="D83" s="44" t="s">
        <v>147</v>
      </c>
      <c r="E83" s="46">
        <v>25</v>
      </c>
      <c r="F83" s="201">
        <v>542</v>
      </c>
      <c r="G83" s="43"/>
      <c r="H83" s="43"/>
    </row>
    <row r="84" spans="1:8" ht="88.5" customHeight="1" x14ac:dyDescent="0.2">
      <c r="A84" s="469"/>
      <c r="B84" s="12" t="s">
        <v>156</v>
      </c>
      <c r="C84" s="423"/>
      <c r="D84" s="44" t="s">
        <v>93</v>
      </c>
      <c r="E84" s="46">
        <v>40</v>
      </c>
      <c r="F84" s="201">
        <v>291</v>
      </c>
      <c r="G84" s="43"/>
      <c r="H84" s="43"/>
    </row>
    <row r="85" spans="1:8" s="31" customFormat="1" ht="27" customHeight="1" x14ac:dyDescent="0.2">
      <c r="A85" s="488">
        <v>23</v>
      </c>
      <c r="B85" t="s">
        <v>239</v>
      </c>
      <c r="C85" s="422"/>
      <c r="D85" s="491" t="s">
        <v>73</v>
      </c>
      <c r="E85" s="493">
        <v>9</v>
      </c>
      <c r="F85" s="486">
        <v>264</v>
      </c>
      <c r="G85" s="30"/>
      <c r="H85" s="30"/>
    </row>
    <row r="86" spans="1:8" s="31" customFormat="1" ht="58.5" customHeight="1" x14ac:dyDescent="0.2">
      <c r="A86" s="489"/>
      <c r="B86" s="443" t="s">
        <v>117</v>
      </c>
      <c r="C86" s="423"/>
      <c r="D86" s="492"/>
      <c r="E86" s="494"/>
      <c r="F86" s="487"/>
      <c r="G86" s="30"/>
      <c r="H86" s="30"/>
    </row>
    <row r="87" spans="1:8" s="31" customFormat="1" ht="81" customHeight="1" x14ac:dyDescent="0.2">
      <c r="A87" s="490"/>
      <c r="B87" s="444"/>
      <c r="C87" s="32"/>
      <c r="D87" s="8" t="s">
        <v>77</v>
      </c>
      <c r="E87" s="24">
        <v>16</v>
      </c>
      <c r="F87" s="202">
        <v>212</v>
      </c>
      <c r="G87" s="30"/>
      <c r="H87" s="30"/>
    </row>
    <row r="88" spans="1:8" s="31" customFormat="1" ht="39.75" customHeight="1" x14ac:dyDescent="0.2">
      <c r="A88" s="468">
        <v>24</v>
      </c>
      <c r="B88" t="s">
        <v>240</v>
      </c>
      <c r="C88" s="422"/>
      <c r="D88" s="482" t="s">
        <v>150</v>
      </c>
      <c r="E88" s="484">
        <v>9</v>
      </c>
      <c r="F88" s="486">
        <v>794</v>
      </c>
      <c r="G88" s="30"/>
      <c r="H88" s="30"/>
    </row>
    <row r="89" spans="1:8" s="31" customFormat="1" ht="138.75" customHeight="1" x14ac:dyDescent="0.2">
      <c r="A89" s="469"/>
      <c r="B89" s="12" t="s">
        <v>189</v>
      </c>
      <c r="C89" s="423"/>
      <c r="D89" s="483"/>
      <c r="E89" s="485"/>
      <c r="F89" s="487"/>
      <c r="G89" s="30"/>
      <c r="H89" s="30"/>
    </row>
    <row r="90" spans="1:8" s="16" customFormat="1" ht="36" customHeight="1" x14ac:dyDescent="0.2">
      <c r="A90" s="488">
        <v>25</v>
      </c>
      <c r="B90" t="s">
        <v>241</v>
      </c>
      <c r="C90" s="422" t="s">
        <v>19</v>
      </c>
      <c r="D90" s="491" t="s">
        <v>108</v>
      </c>
      <c r="E90" s="493">
        <v>1</v>
      </c>
      <c r="F90" s="458">
        <v>17484</v>
      </c>
      <c r="G90" s="498">
        <f>F90*1.15</f>
        <v>20106.599999999999</v>
      </c>
      <c r="H90" s="498">
        <f>F90*1.3</f>
        <v>22729.200000000001</v>
      </c>
    </row>
    <row r="91" spans="1:8" s="16" customFormat="1" ht="14.25" customHeight="1" x14ac:dyDescent="0.2">
      <c r="A91" s="489"/>
      <c r="B91" s="443" t="s">
        <v>120</v>
      </c>
      <c r="C91" s="426"/>
      <c r="D91" s="501"/>
      <c r="E91" s="502"/>
      <c r="F91" s="504"/>
      <c r="G91" s="499"/>
      <c r="H91" s="499"/>
    </row>
    <row r="92" spans="1:8" s="16" customFormat="1" ht="14.25" customHeight="1" x14ac:dyDescent="0.2">
      <c r="A92" s="489"/>
      <c r="B92" s="443"/>
      <c r="C92" s="426"/>
      <c r="D92" s="492"/>
      <c r="E92" s="494"/>
      <c r="F92" s="505"/>
      <c r="G92" s="500"/>
      <c r="H92" s="500"/>
    </row>
    <row r="93" spans="1:8" s="16" customFormat="1" ht="22.5" customHeight="1" x14ac:dyDescent="0.2">
      <c r="A93" s="489"/>
      <c r="B93" s="443"/>
      <c r="C93" s="426"/>
      <c r="D93" s="491" t="s">
        <v>109</v>
      </c>
      <c r="E93" s="493">
        <v>1</v>
      </c>
      <c r="F93" s="458">
        <v>8509</v>
      </c>
      <c r="G93" s="498">
        <f>F93*1.15</f>
        <v>9785.3499999999985</v>
      </c>
      <c r="H93" s="498">
        <f>F93*1.3</f>
        <v>11061.7</v>
      </c>
    </row>
    <row r="94" spans="1:8" s="16" customFormat="1" ht="22.5" customHeight="1" x14ac:dyDescent="0.2">
      <c r="A94" s="489"/>
      <c r="B94" s="443"/>
      <c r="C94" s="426"/>
      <c r="D94" s="501"/>
      <c r="E94" s="502"/>
      <c r="F94" s="503"/>
      <c r="G94" s="499"/>
      <c r="H94" s="499"/>
    </row>
    <row r="95" spans="1:8" s="16" customFormat="1" ht="22.5" customHeight="1" x14ac:dyDescent="0.2">
      <c r="A95" s="490"/>
      <c r="B95" s="444"/>
      <c r="C95" s="423"/>
      <c r="D95" s="492"/>
      <c r="E95" s="494"/>
      <c r="F95" s="459"/>
      <c r="G95" s="500"/>
      <c r="H95" s="500"/>
    </row>
    <row r="96" spans="1:8" s="31" customFormat="1" ht="30" customHeight="1" x14ac:dyDescent="0.2">
      <c r="A96" s="468">
        <v>26</v>
      </c>
      <c r="B96" t="s">
        <v>242</v>
      </c>
      <c r="C96" s="422" t="s">
        <v>19</v>
      </c>
      <c r="D96" s="510" t="s">
        <v>79</v>
      </c>
      <c r="E96" s="495">
        <v>1</v>
      </c>
      <c r="F96" s="497">
        <v>11599</v>
      </c>
      <c r="G96" s="33"/>
      <c r="H96" s="33"/>
    </row>
    <row r="97" spans="1:8" s="31" customFormat="1" ht="79.5" customHeight="1" x14ac:dyDescent="0.2">
      <c r="A97" s="469"/>
      <c r="B97" s="12" t="s">
        <v>121</v>
      </c>
      <c r="C97" s="423"/>
      <c r="D97" s="511"/>
      <c r="E97" s="496"/>
      <c r="F97" s="497"/>
      <c r="G97" s="34" t="e">
        <f>ROUNDUP(#REF!*1.15,0)</f>
        <v>#REF!</v>
      </c>
      <c r="H97" s="34" t="e">
        <f>ROUNDUP(#REF!*1.3,0)</f>
        <v>#REF!</v>
      </c>
    </row>
    <row r="98" spans="1:8" ht="26.25" x14ac:dyDescent="0.2">
      <c r="A98" s="474" t="s">
        <v>80</v>
      </c>
      <c r="B98" s="475"/>
      <c r="C98" s="475"/>
      <c r="D98" s="475"/>
      <c r="E98" s="475"/>
      <c r="F98" s="475"/>
      <c r="G98" s="475"/>
      <c r="H98" s="476"/>
    </row>
    <row r="99" spans="1:8" s="16" customFormat="1" ht="55.5" customHeight="1" x14ac:dyDescent="0.2">
      <c r="A99" s="489">
        <v>27</v>
      </c>
      <c r="B99" t="s">
        <v>243</v>
      </c>
      <c r="C99" s="506" t="s">
        <v>86</v>
      </c>
      <c r="D99" s="190" t="s">
        <v>130</v>
      </c>
      <c r="E99" s="189">
        <v>1</v>
      </c>
      <c r="F99" s="201">
        <v>2228</v>
      </c>
      <c r="G99" s="35"/>
      <c r="H99" s="35"/>
    </row>
    <row r="100" spans="1:8" s="16" customFormat="1" ht="57.75" customHeight="1" x14ac:dyDescent="0.2">
      <c r="A100" s="489"/>
      <c r="B100" s="443" t="s">
        <v>122</v>
      </c>
      <c r="C100" s="507"/>
      <c r="D100" s="17" t="s">
        <v>132</v>
      </c>
      <c r="E100" s="37">
        <v>1</v>
      </c>
      <c r="F100" s="195">
        <v>727</v>
      </c>
      <c r="G100" s="188" t="e">
        <f>ROUNDUP(#REF!*1.15,0)</f>
        <v>#REF!</v>
      </c>
      <c r="H100" s="188" t="e">
        <f>ROUNDUP(#REF!*1.3,0)</f>
        <v>#REF!</v>
      </c>
    </row>
    <row r="101" spans="1:8" s="16" customFormat="1" ht="76.5" customHeight="1" x14ac:dyDescent="0.2">
      <c r="A101" s="490"/>
      <c r="B101" s="444"/>
      <c r="C101" s="48" t="s">
        <v>170</v>
      </c>
      <c r="D101" s="17" t="s">
        <v>131</v>
      </c>
      <c r="E101" s="37">
        <v>9</v>
      </c>
      <c r="F101" s="195">
        <v>229</v>
      </c>
      <c r="G101" s="188" t="e">
        <f>ROUNDUP(#REF!*1.15,0)</f>
        <v>#REF!</v>
      </c>
      <c r="H101" s="188" t="e">
        <f>ROUNDUP(#REF!*1.3,0)</f>
        <v>#REF!</v>
      </c>
    </row>
    <row r="102" spans="1:8" s="16" customFormat="1" ht="68.25" customHeight="1" x14ac:dyDescent="0.2">
      <c r="A102" s="481">
        <v>28</v>
      </c>
      <c r="B102" t="s">
        <v>196</v>
      </c>
      <c r="C102" s="508"/>
      <c r="D102" s="185" t="s">
        <v>54</v>
      </c>
      <c r="E102" s="183">
        <v>1</v>
      </c>
      <c r="F102" s="201">
        <v>2380</v>
      </c>
      <c r="G102" s="35"/>
      <c r="H102" s="35"/>
    </row>
    <row r="103" spans="1:8" s="16" customFormat="1" ht="68.25" customHeight="1" x14ac:dyDescent="0.2">
      <c r="A103" s="481"/>
      <c r="B103" s="258" t="s">
        <v>212</v>
      </c>
      <c r="C103" s="509"/>
      <c r="D103" s="18" t="s">
        <v>124</v>
      </c>
      <c r="E103" s="36">
        <v>1</v>
      </c>
      <c r="F103" s="201">
        <v>761</v>
      </c>
      <c r="G103" s="188" t="e">
        <f>ROUNDUP(#REF!*1.15,0)</f>
        <v>#REF!</v>
      </c>
      <c r="H103" s="188" t="e">
        <f>ROUNDUP(#REF!*1.3,0)</f>
        <v>#REF!</v>
      </c>
    </row>
    <row r="104" spans="1:8" s="16" customFormat="1" ht="68.25" customHeight="1" x14ac:dyDescent="0.2">
      <c r="A104" s="469"/>
      <c r="B104" s="258"/>
      <c r="C104" s="509"/>
      <c r="D104" s="18" t="s">
        <v>73</v>
      </c>
      <c r="E104" s="36">
        <v>4</v>
      </c>
      <c r="F104" s="201">
        <v>238</v>
      </c>
      <c r="G104" s="188" t="e">
        <f>ROUNDUP(#REF!*1.15,0)</f>
        <v>#REF!</v>
      </c>
      <c r="H104" s="188" t="e">
        <f>ROUNDUP(#REF!*1.3,0)</f>
        <v>#REF!</v>
      </c>
    </row>
    <row r="105" spans="1:8" s="16" customFormat="1" ht="23.25" x14ac:dyDescent="0.2">
      <c r="A105" s="439">
        <v>29</v>
      </c>
      <c r="B105" t="s">
        <v>185</v>
      </c>
      <c r="C105" s="132"/>
      <c r="D105" s="130" t="s">
        <v>186</v>
      </c>
      <c r="E105" s="131">
        <v>1</v>
      </c>
      <c r="F105" s="203">
        <v>4271</v>
      </c>
      <c r="G105" s="188">
        <f t="shared" ref="G105:G106" si="2">ROUNDUP(F105*1.15,0)</f>
        <v>4912</v>
      </c>
      <c r="H105" s="188">
        <f t="shared" ref="H105:H106" si="3">ROUNDUP(F105*1.3,0)</f>
        <v>5553</v>
      </c>
    </row>
    <row r="106" spans="1:8" s="137" customFormat="1" ht="200.25" customHeight="1" x14ac:dyDescent="0.2">
      <c r="A106" s="440"/>
      <c r="B106" s="129" t="s">
        <v>208</v>
      </c>
      <c r="C106" s="135"/>
      <c r="D106" s="136" t="s">
        <v>187</v>
      </c>
      <c r="E106" s="131">
        <v>1</v>
      </c>
      <c r="F106" s="203">
        <v>1424</v>
      </c>
      <c r="G106" s="188">
        <f t="shared" si="2"/>
        <v>1638</v>
      </c>
      <c r="H106" s="188">
        <f t="shared" si="3"/>
        <v>1852</v>
      </c>
    </row>
    <row r="107" spans="1:8" s="31" customFormat="1" ht="34.5" customHeight="1" x14ac:dyDescent="0.2">
      <c r="A107" s="421">
        <v>30</v>
      </c>
      <c r="B107" t="s">
        <v>244</v>
      </c>
      <c r="C107" s="509" t="s">
        <v>125</v>
      </c>
      <c r="D107" s="517" t="s">
        <v>124</v>
      </c>
      <c r="E107" s="519">
        <v>1</v>
      </c>
      <c r="F107" s="458">
        <v>672</v>
      </c>
      <c r="G107" s="34">
        <f>ROUNDUP(F107*1.15,0)</f>
        <v>773</v>
      </c>
      <c r="H107" s="34">
        <f>ROUNDUP(F107*1.3,0)</f>
        <v>874</v>
      </c>
    </row>
    <row r="108" spans="1:8" s="31" customFormat="1" ht="43.5" customHeight="1" x14ac:dyDescent="0.2">
      <c r="A108" s="421"/>
      <c r="B108" s="443" t="s">
        <v>123</v>
      </c>
      <c r="C108" s="516"/>
      <c r="D108" s="518"/>
      <c r="E108" s="520"/>
      <c r="F108" s="459"/>
      <c r="G108" s="34"/>
      <c r="H108" s="34"/>
    </row>
    <row r="109" spans="1:8" s="31" customFormat="1" ht="95.25" customHeight="1" x14ac:dyDescent="0.2">
      <c r="A109" s="421"/>
      <c r="B109" s="444"/>
      <c r="C109" s="507"/>
      <c r="D109" s="17" t="s">
        <v>67</v>
      </c>
      <c r="E109" s="37">
        <v>4</v>
      </c>
      <c r="F109" s="203">
        <v>236</v>
      </c>
      <c r="G109" s="34">
        <f t="shared" ref="G109" si="4">ROUNDUP(F109*1.15,0)</f>
        <v>272</v>
      </c>
      <c r="H109" s="34">
        <f t="shared" ref="H109" si="5">ROUNDUP(F109*1.3,0)</f>
        <v>307</v>
      </c>
    </row>
    <row r="110" spans="1:8" s="31" customFormat="1" ht="33.75" customHeight="1" x14ac:dyDescent="0.2">
      <c r="A110" s="468">
        <v>31</v>
      </c>
      <c r="B110" t="s">
        <v>245</v>
      </c>
      <c r="C110" s="508" t="s">
        <v>176</v>
      </c>
      <c r="D110" s="512" t="s">
        <v>172</v>
      </c>
      <c r="E110" s="514">
        <v>20</v>
      </c>
      <c r="F110" s="458">
        <v>438</v>
      </c>
      <c r="G110" s="34"/>
      <c r="H110" s="34"/>
    </row>
    <row r="111" spans="1:8" s="31" customFormat="1" ht="62.25" customHeight="1" x14ac:dyDescent="0.2">
      <c r="A111" s="469"/>
      <c r="B111" s="47" t="s">
        <v>177</v>
      </c>
      <c r="C111" s="507"/>
      <c r="D111" s="513"/>
      <c r="E111" s="515"/>
      <c r="F111" s="459"/>
      <c r="G111" s="34"/>
      <c r="H111" s="34"/>
    </row>
    <row r="112" spans="1:8" s="31" customFormat="1" ht="74.25" customHeight="1" x14ac:dyDescent="0.2">
      <c r="A112" s="488">
        <v>32</v>
      </c>
      <c r="B112" t="s">
        <v>246</v>
      </c>
      <c r="C112" s="182"/>
      <c r="D112" s="190" t="s">
        <v>93</v>
      </c>
      <c r="E112" s="189">
        <v>1</v>
      </c>
      <c r="F112" s="201">
        <v>1357</v>
      </c>
      <c r="G112" s="34"/>
      <c r="H112" s="34"/>
    </row>
    <row r="113" spans="1:8" s="31" customFormat="1" ht="102.75" customHeight="1" x14ac:dyDescent="0.2">
      <c r="A113" s="489"/>
      <c r="B113" s="184" t="s">
        <v>102</v>
      </c>
      <c r="C113" s="48" t="s">
        <v>86</v>
      </c>
      <c r="D113" s="190" t="s">
        <v>99</v>
      </c>
      <c r="E113" s="189">
        <v>9</v>
      </c>
      <c r="F113" s="195">
        <v>419</v>
      </c>
      <c r="G113" s="34"/>
      <c r="H113" s="34"/>
    </row>
    <row r="114" spans="1:8" s="31" customFormat="1" ht="42" customHeight="1" x14ac:dyDescent="0.2">
      <c r="A114" s="468">
        <v>33</v>
      </c>
      <c r="B114" t="s">
        <v>247</v>
      </c>
      <c r="C114" s="508" t="s">
        <v>171</v>
      </c>
      <c r="D114" s="512" t="s">
        <v>154</v>
      </c>
      <c r="E114" s="514">
        <v>1</v>
      </c>
      <c r="F114" s="458">
        <v>3834</v>
      </c>
      <c r="G114" s="34"/>
      <c r="H114" s="34"/>
    </row>
    <row r="115" spans="1:8" s="31" customFormat="1" ht="36.75" customHeight="1" x14ac:dyDescent="0.2">
      <c r="A115" s="481"/>
      <c r="B115" s="523" t="s">
        <v>190</v>
      </c>
      <c r="C115" s="521"/>
      <c r="D115" s="513"/>
      <c r="E115" s="515"/>
      <c r="F115" s="459"/>
      <c r="G115" s="34"/>
      <c r="H115" s="34"/>
    </row>
    <row r="116" spans="1:8" s="31" customFormat="1" ht="74.25" customHeight="1" x14ac:dyDescent="0.2">
      <c r="A116" s="469"/>
      <c r="B116" s="524"/>
      <c r="C116" s="48" t="s">
        <v>170</v>
      </c>
      <c r="D116" s="185" t="s">
        <v>153</v>
      </c>
      <c r="E116" s="183">
        <v>9</v>
      </c>
      <c r="F116" s="203">
        <v>1269</v>
      </c>
      <c r="G116" s="34"/>
      <c r="H116" s="34"/>
    </row>
    <row r="117" spans="1:8" s="16" customFormat="1" ht="38.25" customHeight="1" x14ac:dyDescent="0.2">
      <c r="A117" s="421">
        <v>34</v>
      </c>
      <c r="B117" t="s">
        <v>248</v>
      </c>
      <c r="C117" s="508"/>
      <c r="D117" s="190" t="s">
        <v>23</v>
      </c>
      <c r="E117" s="189">
        <v>1</v>
      </c>
      <c r="F117" s="201">
        <v>1026</v>
      </c>
      <c r="G117" s="522" t="e">
        <f>ROUNDUP(#REF!*1.15,0)</f>
        <v>#REF!</v>
      </c>
      <c r="H117" s="522" t="e">
        <f>ROUNDUP(#REF!*1.3,0)</f>
        <v>#REF!</v>
      </c>
    </row>
    <row r="118" spans="1:8" s="16" customFormat="1" ht="38.25" customHeight="1" x14ac:dyDescent="0.2">
      <c r="A118" s="421"/>
      <c r="B118" s="443" t="s">
        <v>90</v>
      </c>
      <c r="C118" s="509"/>
      <c r="D118" s="17" t="s">
        <v>24</v>
      </c>
      <c r="E118" s="37">
        <v>1</v>
      </c>
      <c r="F118" s="201">
        <v>344</v>
      </c>
      <c r="G118" s="522"/>
      <c r="H118" s="522"/>
    </row>
    <row r="119" spans="1:8" s="16" customFormat="1" ht="47.25" customHeight="1" x14ac:dyDescent="0.2">
      <c r="A119" s="421"/>
      <c r="B119" s="444"/>
      <c r="C119" s="521"/>
      <c r="D119" s="17" t="s">
        <v>73</v>
      </c>
      <c r="E119" s="37">
        <v>4</v>
      </c>
      <c r="F119" s="201">
        <v>100</v>
      </c>
      <c r="G119" s="188" t="e">
        <f>ROUNDUP(#REF!*1.15,0)</f>
        <v>#REF!</v>
      </c>
      <c r="H119" s="188" t="e">
        <f>ROUNDUP(#REF!*1.3,0)</f>
        <v>#REF!</v>
      </c>
    </row>
    <row r="120" spans="1:8" s="31" customFormat="1" ht="54.75" customHeight="1" x14ac:dyDescent="0.2">
      <c r="A120" s="468">
        <v>35</v>
      </c>
      <c r="B120" t="s">
        <v>249</v>
      </c>
      <c r="C120" s="506"/>
      <c r="D120" s="18" t="s">
        <v>92</v>
      </c>
      <c r="E120" s="36">
        <v>1</v>
      </c>
      <c r="F120" s="201">
        <v>2096</v>
      </c>
      <c r="G120" s="42"/>
      <c r="H120" s="42"/>
    </row>
    <row r="121" spans="1:8" s="31" customFormat="1" ht="54.75" customHeight="1" x14ac:dyDescent="0.2">
      <c r="A121" s="481"/>
      <c r="B121" s="523" t="s">
        <v>136</v>
      </c>
      <c r="C121" s="516"/>
      <c r="D121" s="18" t="s">
        <v>93</v>
      </c>
      <c r="E121" s="36">
        <v>1</v>
      </c>
      <c r="F121" s="195">
        <v>673</v>
      </c>
      <c r="G121" s="42"/>
      <c r="H121" s="42"/>
    </row>
    <row r="122" spans="1:8" s="31" customFormat="1" ht="54.75" customHeight="1" x14ac:dyDescent="0.2">
      <c r="A122" s="469"/>
      <c r="B122" s="524"/>
      <c r="C122" s="507"/>
      <c r="D122" s="18" t="s">
        <v>99</v>
      </c>
      <c r="E122" s="36">
        <v>4</v>
      </c>
      <c r="F122" s="201">
        <v>208</v>
      </c>
      <c r="G122" s="42"/>
      <c r="H122" s="42"/>
    </row>
    <row r="123" spans="1:8" s="31" customFormat="1" ht="49.5" customHeight="1" x14ac:dyDescent="0.2">
      <c r="A123" s="488">
        <v>36</v>
      </c>
      <c r="B123" t="s">
        <v>250</v>
      </c>
      <c r="C123" s="506" t="s">
        <v>22</v>
      </c>
      <c r="D123" s="17" t="s">
        <v>92</v>
      </c>
      <c r="E123" s="37">
        <v>1</v>
      </c>
      <c r="F123" s="201">
        <v>1746</v>
      </c>
      <c r="G123" s="34" t="e">
        <f>ROUNDUP(#REF!*1.15,0)</f>
        <v>#REF!</v>
      </c>
      <c r="H123" s="34" t="e">
        <f>ROUNDUP(#REF!*1.3,0)</f>
        <v>#REF!</v>
      </c>
    </row>
    <row r="124" spans="1:8" s="31" customFormat="1" ht="49.5" customHeight="1" x14ac:dyDescent="0.2">
      <c r="A124" s="489"/>
      <c r="B124" s="424" t="s">
        <v>143</v>
      </c>
      <c r="C124" s="516"/>
      <c r="D124" s="17" t="s">
        <v>93</v>
      </c>
      <c r="E124" s="37">
        <v>1</v>
      </c>
      <c r="F124" s="195">
        <v>561</v>
      </c>
      <c r="G124" s="34" t="e">
        <f>ROUNDUP(#REF!*1.15,0)</f>
        <v>#REF!</v>
      </c>
      <c r="H124" s="34" t="e">
        <f>ROUNDUP(#REF!*1.3,0)</f>
        <v>#REF!</v>
      </c>
    </row>
    <row r="125" spans="1:8" s="31" customFormat="1" ht="49.5" customHeight="1" x14ac:dyDescent="0.2">
      <c r="A125" s="490"/>
      <c r="B125" s="425"/>
      <c r="C125" s="507"/>
      <c r="D125" s="17" t="s">
        <v>99</v>
      </c>
      <c r="E125" s="37">
        <v>4</v>
      </c>
      <c r="F125" s="201">
        <v>174</v>
      </c>
      <c r="G125" s="42"/>
      <c r="H125" s="42"/>
    </row>
    <row r="126" spans="1:8" s="31" customFormat="1" ht="39" customHeight="1" x14ac:dyDescent="0.2">
      <c r="A126" s="468">
        <v>37</v>
      </c>
      <c r="B126" t="s">
        <v>251</v>
      </c>
      <c r="C126" s="506" t="s">
        <v>22</v>
      </c>
      <c r="D126" s="18" t="s">
        <v>92</v>
      </c>
      <c r="E126" s="36">
        <v>1</v>
      </c>
      <c r="F126" s="201">
        <v>2567</v>
      </c>
      <c r="G126" s="42"/>
      <c r="H126" s="42"/>
    </row>
    <row r="127" spans="1:8" s="31" customFormat="1" ht="39" customHeight="1" x14ac:dyDescent="0.2">
      <c r="A127" s="481"/>
      <c r="B127" s="523" t="s">
        <v>144</v>
      </c>
      <c r="C127" s="516"/>
      <c r="D127" s="18" t="s">
        <v>93</v>
      </c>
      <c r="E127" s="36">
        <v>1</v>
      </c>
      <c r="F127" s="195">
        <v>823</v>
      </c>
      <c r="G127" s="42"/>
      <c r="H127" s="42"/>
    </row>
    <row r="128" spans="1:8" s="31" customFormat="1" ht="39" customHeight="1" x14ac:dyDescent="0.2">
      <c r="A128" s="469"/>
      <c r="B128" s="524"/>
      <c r="C128" s="507"/>
      <c r="D128" s="18" t="s">
        <v>99</v>
      </c>
      <c r="E128" s="36">
        <v>4</v>
      </c>
      <c r="F128" s="195">
        <v>253</v>
      </c>
      <c r="G128" s="42"/>
      <c r="H128" s="42"/>
    </row>
    <row r="129" spans="1:8" s="31" customFormat="1" ht="48" customHeight="1" x14ac:dyDescent="0.2">
      <c r="A129" s="488">
        <v>38</v>
      </c>
      <c r="B129" t="s">
        <v>252</v>
      </c>
      <c r="C129" s="506" t="s">
        <v>22</v>
      </c>
      <c r="D129" s="17" t="s">
        <v>92</v>
      </c>
      <c r="E129" s="37">
        <v>1</v>
      </c>
      <c r="F129" s="201">
        <v>2709</v>
      </c>
      <c r="G129" s="42"/>
      <c r="H129" s="42"/>
    </row>
    <row r="130" spans="1:8" s="31" customFormat="1" ht="48" customHeight="1" x14ac:dyDescent="0.2">
      <c r="A130" s="489"/>
      <c r="B130" s="424" t="s">
        <v>139</v>
      </c>
      <c r="C130" s="516"/>
      <c r="D130" s="17" t="s">
        <v>93</v>
      </c>
      <c r="E130" s="37">
        <v>1</v>
      </c>
      <c r="F130" s="195">
        <v>868</v>
      </c>
      <c r="G130" s="42"/>
      <c r="H130" s="42"/>
    </row>
    <row r="131" spans="1:8" s="31" customFormat="1" ht="56.25" customHeight="1" x14ac:dyDescent="0.2">
      <c r="A131" s="490"/>
      <c r="B131" s="424"/>
      <c r="C131" s="507"/>
      <c r="D131" s="17" t="s">
        <v>99</v>
      </c>
      <c r="E131" s="37">
        <v>4</v>
      </c>
      <c r="F131" s="195">
        <v>268</v>
      </c>
      <c r="G131" s="42"/>
      <c r="H131" s="42"/>
    </row>
    <row r="132" spans="1:8" ht="30.75" customHeight="1" x14ac:dyDescent="0.2">
      <c r="A132" s="527">
        <v>39</v>
      </c>
      <c r="B132" t="s">
        <v>194</v>
      </c>
      <c r="C132" s="528"/>
      <c r="D132" s="530" t="s">
        <v>191</v>
      </c>
      <c r="E132" s="525">
        <v>1</v>
      </c>
      <c r="F132" s="458">
        <v>3386</v>
      </c>
    </row>
    <row r="133" spans="1:8" ht="165" x14ac:dyDescent="0.2">
      <c r="A133" s="527"/>
      <c r="B133" s="181" t="s">
        <v>195</v>
      </c>
      <c r="C133" s="529"/>
      <c r="D133" s="531"/>
      <c r="E133" s="526"/>
      <c r="F133" s="459"/>
    </row>
    <row r="134" spans="1:8" ht="12.75" customHeight="1" x14ac:dyDescent="0.2"/>
    <row r="135" spans="1:8" ht="12.75" customHeight="1" x14ac:dyDescent="0.2"/>
  </sheetData>
  <mergeCells count="179">
    <mergeCell ref="E132:E133"/>
    <mergeCell ref="F132:F133"/>
    <mergeCell ref="A129:A131"/>
    <mergeCell ref="C129:C131"/>
    <mergeCell ref="B130:B131"/>
    <mergeCell ref="A132:A133"/>
    <mergeCell ref="C132:C133"/>
    <mergeCell ref="D132:D133"/>
    <mergeCell ref="A123:A125"/>
    <mergeCell ref="C123:C125"/>
    <mergeCell ref="B124:B125"/>
    <mergeCell ref="A126:A128"/>
    <mergeCell ref="C126:C128"/>
    <mergeCell ref="B127:B128"/>
    <mergeCell ref="A117:A119"/>
    <mergeCell ref="C117:C119"/>
    <mergeCell ref="G117:G118"/>
    <mergeCell ref="H117:H118"/>
    <mergeCell ref="B118:B119"/>
    <mergeCell ref="A120:A122"/>
    <mergeCell ref="C120:C122"/>
    <mergeCell ref="B121:B122"/>
    <mergeCell ref="A114:A116"/>
    <mergeCell ref="C114:C115"/>
    <mergeCell ref="D114:D115"/>
    <mergeCell ref="E114:E115"/>
    <mergeCell ref="F114:F115"/>
    <mergeCell ref="B115:B116"/>
    <mergeCell ref="A110:A111"/>
    <mergeCell ref="C110:C111"/>
    <mergeCell ref="D110:D111"/>
    <mergeCell ref="E110:E111"/>
    <mergeCell ref="F110:F111"/>
    <mergeCell ref="A112:A113"/>
    <mergeCell ref="A105:A106"/>
    <mergeCell ref="A107:A109"/>
    <mergeCell ref="C107:C109"/>
    <mergeCell ref="D107:D108"/>
    <mergeCell ref="E107:E108"/>
    <mergeCell ref="F107:F108"/>
    <mergeCell ref="B108:B109"/>
    <mergeCell ref="A99:A101"/>
    <mergeCell ref="C99:C100"/>
    <mergeCell ref="B100:B101"/>
    <mergeCell ref="A102:A104"/>
    <mergeCell ref="C102:C104"/>
    <mergeCell ref="B103:B104"/>
    <mergeCell ref="A96:A97"/>
    <mergeCell ref="C96:C97"/>
    <mergeCell ref="D96:D97"/>
    <mergeCell ref="D78:D79"/>
    <mergeCell ref="E78:E79"/>
    <mergeCell ref="E96:E97"/>
    <mergeCell ref="F96:F97"/>
    <mergeCell ref="A98:H98"/>
    <mergeCell ref="H90:H92"/>
    <mergeCell ref="B91:B95"/>
    <mergeCell ref="D93:D95"/>
    <mergeCell ref="E93:E95"/>
    <mergeCell ref="F93:F95"/>
    <mergeCell ref="G93:G95"/>
    <mergeCell ref="H93:H95"/>
    <mergeCell ref="A90:A95"/>
    <mergeCell ref="C90:C95"/>
    <mergeCell ref="D90:D92"/>
    <mergeCell ref="E90:E92"/>
    <mergeCell ref="F90:F92"/>
    <mergeCell ref="G90:G92"/>
    <mergeCell ref="B86:B87"/>
    <mergeCell ref="F71:F72"/>
    <mergeCell ref="A73:A77"/>
    <mergeCell ref="C73:C74"/>
    <mergeCell ref="D73:D74"/>
    <mergeCell ref="E73:E74"/>
    <mergeCell ref="F73:F74"/>
    <mergeCell ref="A88:A89"/>
    <mergeCell ref="C88:C89"/>
    <mergeCell ref="D88:D89"/>
    <mergeCell ref="E88:E89"/>
    <mergeCell ref="F88:F89"/>
    <mergeCell ref="F78:F79"/>
    <mergeCell ref="B79:B82"/>
    <mergeCell ref="C80:C82"/>
    <mergeCell ref="A83:A84"/>
    <mergeCell ref="C83:C84"/>
    <mergeCell ref="A85:A87"/>
    <mergeCell ref="C85:C86"/>
    <mergeCell ref="D85:D86"/>
    <mergeCell ref="E85:E86"/>
    <mergeCell ref="F85:F86"/>
    <mergeCell ref="A78:A82"/>
    <mergeCell ref="C78:C79"/>
    <mergeCell ref="A64:A68"/>
    <mergeCell ref="C64:C65"/>
    <mergeCell ref="B65:B68"/>
    <mergeCell ref="C66:C68"/>
    <mergeCell ref="A69:A70"/>
    <mergeCell ref="C69:C70"/>
    <mergeCell ref="B74:B77"/>
    <mergeCell ref="C75:C77"/>
    <mergeCell ref="A56:A57"/>
    <mergeCell ref="C56:C57"/>
    <mergeCell ref="A58:H58"/>
    <mergeCell ref="A59:A63"/>
    <mergeCell ref="C59:C60"/>
    <mergeCell ref="B60:B63"/>
    <mergeCell ref="C61:C63"/>
    <mergeCell ref="A71:A72"/>
    <mergeCell ref="C71:C72"/>
    <mergeCell ref="D71:D72"/>
    <mergeCell ref="E71:E72"/>
    <mergeCell ref="A52:A53"/>
    <mergeCell ref="C52:C53"/>
    <mergeCell ref="D52:D53"/>
    <mergeCell ref="E52:E53"/>
    <mergeCell ref="F52:F53"/>
    <mergeCell ref="A54:A55"/>
    <mergeCell ref="D54:D55"/>
    <mergeCell ref="E54:E55"/>
    <mergeCell ref="F54:F55"/>
    <mergeCell ref="A46:A48"/>
    <mergeCell ref="C46:C47"/>
    <mergeCell ref="B47:B48"/>
    <mergeCell ref="A49:A51"/>
    <mergeCell ref="C49:C50"/>
    <mergeCell ref="B50:B51"/>
    <mergeCell ref="A40:A42"/>
    <mergeCell ref="C40:C41"/>
    <mergeCell ref="B41:B42"/>
    <mergeCell ref="A43:A45"/>
    <mergeCell ref="C43:C44"/>
    <mergeCell ref="B44:B45"/>
    <mergeCell ref="A36:A37"/>
    <mergeCell ref="C36:C37"/>
    <mergeCell ref="D36:D37"/>
    <mergeCell ref="E36:E37"/>
    <mergeCell ref="F36:F37"/>
    <mergeCell ref="A38:A39"/>
    <mergeCell ref="C38:C39"/>
    <mergeCell ref="E30:E31"/>
    <mergeCell ref="F30:F31"/>
    <mergeCell ref="A32:A35"/>
    <mergeCell ref="C32:C33"/>
    <mergeCell ref="B33:B35"/>
    <mergeCell ref="C34:C35"/>
    <mergeCell ref="A25:A29"/>
    <mergeCell ref="C25:C26"/>
    <mergeCell ref="B26:B29"/>
    <mergeCell ref="C27:C29"/>
    <mergeCell ref="A30:A31"/>
    <mergeCell ref="D30:D31"/>
    <mergeCell ref="A15:A19"/>
    <mergeCell ref="C15:C16"/>
    <mergeCell ref="B16:B19"/>
    <mergeCell ref="C17:C19"/>
    <mergeCell ref="A20:A24"/>
    <mergeCell ref="C20:C21"/>
    <mergeCell ref="B21:B24"/>
    <mergeCell ref="C22:C24"/>
    <mergeCell ref="F7:F8"/>
    <mergeCell ref="G7:G8"/>
    <mergeCell ref="H7:H8"/>
    <mergeCell ref="A9:B9"/>
    <mergeCell ref="A10:A14"/>
    <mergeCell ref="C10:C11"/>
    <mergeCell ref="B11:B14"/>
    <mergeCell ref="C12:C14"/>
    <mergeCell ref="C1:E1"/>
    <mergeCell ref="C2:D2"/>
    <mergeCell ref="C3:D3"/>
    <mergeCell ref="C4:D4"/>
    <mergeCell ref="A6:F6"/>
    <mergeCell ref="A7:A8"/>
    <mergeCell ref="B7:B8"/>
    <mergeCell ref="C7:C8"/>
    <mergeCell ref="D7:D8"/>
    <mergeCell ref="E7:E8"/>
    <mergeCell ref="A2:B2"/>
    <mergeCell ref="A3:B3"/>
  </mergeCells>
  <hyperlinks>
    <hyperlink ref="A4" r:id="rId1"/>
  </hyperlinks>
  <pageMargins left="0.70866141732283472" right="0.39370078740157483" top="0.39370078740157483" bottom="0.59055118110236227" header="0.39370078740157483" footer="0.31496062992125984"/>
  <pageSetup paperSize="9" scale="49" fitToHeight="5" orientation="portrait" horizontalDpi="1200" verticalDpi="1200" r:id="rId2"/>
  <rowBreaks count="4" manualBreakCount="4">
    <brk id="39" max="5" man="1"/>
    <brk id="70" max="5" man="1"/>
    <brk id="101" max="5" man="1"/>
    <brk id="119" max="5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Прайс ЕЦП полный </vt:lpstr>
      <vt:lpstr>Прайс ЕЦП кратко</vt:lpstr>
      <vt:lpstr>'Прайс ЕЦП кратко'!Заголовки_для_печати</vt:lpstr>
      <vt:lpstr>'Прайс ЕЦП полный '!Заголовки_для_печати</vt:lpstr>
      <vt:lpstr>'Прайс ЕЦП кратко'!Область_печати</vt:lpstr>
      <vt:lpstr>'Прайс ЕЦП полный '!Область_печати</vt:lpstr>
    </vt:vector>
  </TitlesOfParts>
  <Company>nort-udm.ru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ushakova.ai</dc:creator>
  <cp:lastModifiedBy>Alexander</cp:lastModifiedBy>
  <cp:lastPrinted>2019-01-30T13:52:14Z</cp:lastPrinted>
  <dcterms:created xsi:type="dcterms:W3CDTF">2014-12-17T12:14:37Z</dcterms:created>
  <dcterms:modified xsi:type="dcterms:W3CDTF">2019-01-30T14:02:04Z</dcterms:modified>
</cp:coreProperties>
</file>