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exander\Desktop\"/>
    </mc:Choice>
  </mc:AlternateContent>
  <bookViews>
    <workbookView xWindow="0" yWindow="120" windowWidth="19155" windowHeight="11055" activeTab="1"/>
  </bookViews>
  <sheets>
    <sheet name="Прайс ЕЦП полный " sheetId="4" r:id="rId1"/>
    <sheet name="Прайс ЕЦП кратко" sheetId="5" r:id="rId2"/>
    <sheet name="Расход Metalax" sheetId="6" r:id="rId3"/>
  </sheets>
  <externalReferences>
    <externalReference r:id="rId4"/>
    <externalReference r:id="rId5"/>
  </externalReferences>
  <definedNames>
    <definedName name="H" localSheetId="1">'[1]прайс быт.'!#REF!</definedName>
    <definedName name="H" localSheetId="0">'[1]прайс быт.'!#REF!</definedName>
    <definedName name="H">'[2]прайс быт.'!#REF!</definedName>
    <definedName name="I" localSheetId="1">'[1]прайс быт.'!#REF!</definedName>
    <definedName name="I" localSheetId="0">'[1]прайс быт.'!#REF!</definedName>
    <definedName name="I">'[2]прайс быт.'!#REF!</definedName>
    <definedName name="Z_17A7171B_97E1_46EB_BE72_C50FD5351C91_.wvu.Cols" localSheetId="1" hidden="1">'Прайс ЕЦП кратко'!$G:$H</definedName>
    <definedName name="Z_17A7171B_97E1_46EB_BE72_C50FD5351C91_.wvu.Cols" localSheetId="0" hidden="1">'Прайс ЕЦП полный '!$D:$D,'Прайс ЕЦП полный '!$J:$J,'Прайс ЕЦП полный '!$P:$P</definedName>
    <definedName name="Z_17A7171B_97E1_46EB_BE72_C50FD5351C91_.wvu.PrintArea" localSheetId="1" hidden="1">'Прайс ЕЦП кратко'!$A$1:$H$145</definedName>
    <definedName name="Z_17A7171B_97E1_46EB_BE72_C50FD5351C91_.wvu.PrintArea" localSheetId="0" hidden="1">'Прайс ЕЦП полный '!$A$1:$T$154</definedName>
    <definedName name="Z_17A7171B_97E1_46EB_BE72_C50FD5351C91_.wvu.PrintTitles" localSheetId="1" hidden="1">'Прайс ЕЦП кратко'!$1:$8</definedName>
    <definedName name="Z_17A7171B_97E1_46EB_BE72_C50FD5351C91_.wvu.PrintTitles" localSheetId="0" hidden="1">'Прайс ЕЦП полный '!$1:$7</definedName>
    <definedName name="Z_9F3E27CF_4E08_452B_B14B_AA9488FDA67D_.wvu.Cols" localSheetId="1" hidden="1">'Прайс ЕЦП кратко'!$G:$H</definedName>
    <definedName name="Z_9F3E27CF_4E08_452B_B14B_AA9488FDA67D_.wvu.Cols" localSheetId="0" hidden="1">'Прайс ЕЦП полный '!$D:$D,'Прайс ЕЦП полный '!$J:$J,'Прайс ЕЦП полный '!$P:$P</definedName>
    <definedName name="Z_9F3E27CF_4E08_452B_B14B_AA9488FDA67D_.wvu.PrintArea" localSheetId="1" hidden="1">'Прайс ЕЦП кратко'!$A$1:$H$145</definedName>
    <definedName name="Z_9F3E27CF_4E08_452B_B14B_AA9488FDA67D_.wvu.PrintArea" localSheetId="0" hidden="1">'Прайс ЕЦП полный '!$A$1:$T$154</definedName>
    <definedName name="Z_9F3E27CF_4E08_452B_B14B_AA9488FDA67D_.wvu.PrintTitles" localSheetId="1" hidden="1">'Прайс ЕЦП кратко'!$1:$8</definedName>
    <definedName name="Z_9F3E27CF_4E08_452B_B14B_AA9488FDA67D_.wvu.PrintTitles" localSheetId="0" hidden="1">'Прайс ЕЦП полный '!$1:$7</definedName>
    <definedName name="_xlnm.Print_Titles" localSheetId="1">'Прайс ЕЦП кратко'!$1:$8</definedName>
    <definedName name="_xlnm.Print_Titles" localSheetId="0">'Прайс ЕЦП полный '!$1:$7</definedName>
    <definedName name="_xlnm.Print_Area" localSheetId="1">'Прайс ЕЦП кратко'!$A$1:$F$145</definedName>
    <definedName name="_xlnm.Print_Area" localSheetId="0">'Прайс ЕЦП полный '!$A$1:$T$150</definedName>
    <definedName name="_xlnm.Print_Area" localSheetId="2">'Расход Metalax'!$A$1:$P$117</definedName>
  </definedNames>
  <calcPr calcId="162913"/>
</workbook>
</file>

<file path=xl/calcChain.xml><?xml version="1.0" encoding="utf-8"?>
<calcChain xmlns="http://schemas.openxmlformats.org/spreadsheetml/2006/main">
  <c r="S99" i="4" l="1"/>
  <c r="S94" i="4"/>
  <c r="S97" i="4" l="1"/>
  <c r="S96" i="4"/>
  <c r="S95" i="4"/>
  <c r="S58" i="4" l="1"/>
  <c r="S56" i="4"/>
  <c r="S37" i="4" l="1"/>
  <c r="M37" i="4" s="1"/>
  <c r="L37" i="4" l="1"/>
  <c r="S52" i="4" l="1"/>
  <c r="K52" i="4" s="1"/>
  <c r="S51" i="4"/>
  <c r="K51" i="4" s="1"/>
  <c r="S50" i="4"/>
  <c r="K50" i="4" s="1"/>
  <c r="M149" i="4" l="1"/>
  <c r="M147" i="4"/>
  <c r="M145" i="4"/>
  <c r="K127" i="4"/>
  <c r="M127" i="4"/>
  <c r="M126" i="4"/>
  <c r="S149" i="4" l="1"/>
  <c r="K149" i="4" s="1"/>
  <c r="S147" i="4"/>
  <c r="K147" i="4" s="1"/>
  <c r="H133" i="5" l="1"/>
  <c r="G133" i="5"/>
  <c r="H132" i="5"/>
  <c r="G132" i="5"/>
  <c r="H128" i="5"/>
  <c r="G128" i="5"/>
  <c r="H126" i="5"/>
  <c r="G126" i="5"/>
  <c r="H118" i="5"/>
  <c r="G118" i="5"/>
  <c r="H116" i="5"/>
  <c r="G116" i="5"/>
  <c r="H115" i="5"/>
  <c r="G115" i="5"/>
  <c r="H114" i="5"/>
  <c r="G114" i="5"/>
  <c r="H113" i="5"/>
  <c r="G113" i="5"/>
  <c r="H112" i="5"/>
  <c r="G112" i="5"/>
  <c r="H110" i="5"/>
  <c r="G110" i="5"/>
  <c r="H109" i="5"/>
  <c r="G109" i="5"/>
  <c r="H106" i="5"/>
  <c r="G106" i="5"/>
  <c r="H102" i="5"/>
  <c r="G102" i="5"/>
  <c r="H99" i="5"/>
  <c r="G99" i="5"/>
  <c r="H82" i="5"/>
  <c r="G82" i="5"/>
  <c r="H81" i="5"/>
  <c r="G81" i="5"/>
  <c r="H78" i="5"/>
  <c r="G78" i="5"/>
  <c r="H76" i="5"/>
  <c r="G76" i="5"/>
  <c r="H74" i="5"/>
  <c r="G74" i="5"/>
  <c r="H73" i="5"/>
  <c r="G73" i="5"/>
  <c r="H72" i="5"/>
  <c r="G72" i="5"/>
  <c r="H71" i="5"/>
  <c r="G71" i="5"/>
  <c r="H70" i="5"/>
  <c r="G70" i="5"/>
  <c r="H69" i="5"/>
  <c r="G69" i="5"/>
  <c r="H68" i="5"/>
  <c r="G68" i="5"/>
  <c r="H67" i="5"/>
  <c r="G67" i="5"/>
  <c r="H65" i="5"/>
  <c r="G65" i="5"/>
  <c r="H64" i="5"/>
  <c r="G64" i="5"/>
  <c r="H62" i="5"/>
  <c r="G62" i="5"/>
  <c r="H58" i="5"/>
  <c r="G58" i="5"/>
  <c r="H51" i="5"/>
  <c r="G51" i="5"/>
  <c r="H50" i="5"/>
  <c r="G50" i="5"/>
  <c r="H49" i="5"/>
  <c r="G49" i="5"/>
  <c r="H48" i="5"/>
  <c r="G48" i="5"/>
  <c r="H47" i="5"/>
  <c r="G47" i="5"/>
  <c r="H45" i="5"/>
  <c r="G45" i="5"/>
  <c r="H44" i="5"/>
  <c r="G44" i="5"/>
  <c r="H43" i="5"/>
  <c r="G43" i="5"/>
  <c r="H42" i="5"/>
  <c r="G42" i="5"/>
  <c r="H41" i="5"/>
  <c r="G41" i="5"/>
  <c r="H40" i="5"/>
  <c r="G40" i="5"/>
  <c r="H37" i="5"/>
  <c r="G37" i="5"/>
  <c r="H35" i="5"/>
  <c r="G35" i="5"/>
  <c r="H34" i="5"/>
  <c r="G34" i="5"/>
  <c r="H33" i="5"/>
  <c r="G33" i="5"/>
  <c r="H32" i="5"/>
  <c r="G32" i="5"/>
  <c r="H30" i="5"/>
  <c r="G30" i="5"/>
  <c r="H29" i="5"/>
  <c r="G29" i="5"/>
  <c r="H28" i="5"/>
  <c r="G28" i="5"/>
  <c r="H27" i="5"/>
  <c r="G27" i="5"/>
  <c r="H26" i="5"/>
  <c r="G26" i="5"/>
  <c r="H25" i="5"/>
  <c r="G25" i="5"/>
  <c r="H24" i="5"/>
  <c r="G24" i="5"/>
  <c r="H23" i="5"/>
  <c r="G23" i="5"/>
  <c r="H22" i="5"/>
  <c r="G22" i="5"/>
  <c r="H21" i="5"/>
  <c r="G21" i="5"/>
  <c r="H20" i="5"/>
  <c r="G20" i="5"/>
  <c r="H19" i="5"/>
  <c r="G19" i="5"/>
  <c r="H18" i="5"/>
  <c r="G18" i="5"/>
  <c r="H17" i="5"/>
  <c r="G17" i="5"/>
  <c r="H16" i="5"/>
  <c r="G16" i="5"/>
  <c r="H15" i="5"/>
  <c r="G15" i="5"/>
  <c r="H14" i="5"/>
  <c r="G14" i="5"/>
  <c r="H13" i="5"/>
  <c r="G13" i="5"/>
  <c r="H12" i="5"/>
  <c r="G12" i="5"/>
  <c r="H11" i="5"/>
  <c r="G11" i="5"/>
  <c r="H10" i="5"/>
  <c r="G10" i="5"/>
  <c r="S145" i="4"/>
  <c r="K145" i="4" s="1"/>
  <c r="S144" i="4"/>
  <c r="K144" i="4" s="1"/>
  <c r="M144" i="4"/>
  <c r="S143" i="4"/>
  <c r="K143" i="4" s="1"/>
  <c r="M143" i="4"/>
  <c r="S142" i="4"/>
  <c r="K142" i="4" s="1"/>
  <c r="M142" i="4"/>
  <c r="S141" i="4"/>
  <c r="K141" i="4" s="1"/>
  <c r="M141" i="4"/>
  <c r="S140" i="4"/>
  <c r="K140" i="4" s="1"/>
  <c r="M140" i="4"/>
  <c r="S139" i="4"/>
  <c r="K139" i="4" s="1"/>
  <c r="M139" i="4"/>
  <c r="S138" i="4"/>
  <c r="K138" i="4" s="1"/>
  <c r="M138" i="4"/>
  <c r="S137" i="4"/>
  <c r="K137" i="4" s="1"/>
  <c r="M137" i="4"/>
  <c r="S136" i="4"/>
  <c r="K136" i="4" s="1"/>
  <c r="M136" i="4"/>
  <c r="S135" i="4"/>
  <c r="K135" i="4" s="1"/>
  <c r="M135" i="4"/>
  <c r="S134" i="4"/>
  <c r="K134" i="4" s="1"/>
  <c r="M134" i="4"/>
  <c r="S133" i="4"/>
  <c r="K133" i="4" s="1"/>
  <c r="M133" i="4"/>
  <c r="S132" i="4"/>
  <c r="K132" i="4" s="1"/>
  <c r="M132" i="4"/>
  <c r="S131" i="4"/>
  <c r="K131" i="4" s="1"/>
  <c r="M131" i="4"/>
  <c r="S130" i="4"/>
  <c r="K130" i="4" s="1"/>
  <c r="M130" i="4"/>
  <c r="S129" i="4"/>
  <c r="K129" i="4" s="1"/>
  <c r="M129" i="4"/>
  <c r="S128" i="4"/>
  <c r="K128" i="4" s="1"/>
  <c r="M128" i="4"/>
  <c r="S126" i="4"/>
  <c r="K126" i="4" s="1"/>
  <c r="S124" i="4"/>
  <c r="K124" i="4" s="1"/>
  <c r="S123" i="4"/>
  <c r="K123" i="4" s="1"/>
  <c r="M123" i="4"/>
  <c r="S122" i="4"/>
  <c r="K122" i="4" s="1"/>
  <c r="M122" i="4"/>
  <c r="S121" i="4"/>
  <c r="K121" i="4" s="1"/>
  <c r="M121" i="4"/>
  <c r="S120" i="4"/>
  <c r="K120" i="4" s="1"/>
  <c r="M120" i="4"/>
  <c r="S119" i="4"/>
  <c r="K119" i="4" s="1"/>
  <c r="M119" i="4"/>
  <c r="S118" i="4"/>
  <c r="K118" i="4" s="1"/>
  <c r="M118" i="4"/>
  <c r="S117" i="4"/>
  <c r="K117" i="4" s="1"/>
  <c r="M117" i="4"/>
  <c r="S116" i="4"/>
  <c r="K116" i="4" s="1"/>
  <c r="M116" i="4"/>
  <c r="S115" i="4"/>
  <c r="K115" i="4" s="1"/>
  <c r="M115" i="4"/>
  <c r="S114" i="4"/>
  <c r="K114" i="4" s="1"/>
  <c r="M114" i="4"/>
  <c r="S113" i="4"/>
  <c r="K113" i="4" s="1"/>
  <c r="M113" i="4"/>
  <c r="S109" i="4"/>
  <c r="K109" i="4" s="1"/>
  <c r="S108" i="4"/>
  <c r="S107" i="4"/>
  <c r="S106" i="4"/>
  <c r="K107" i="4" s="1"/>
  <c r="S105" i="4"/>
  <c r="S104" i="4"/>
  <c r="S103" i="4"/>
  <c r="K104" i="4" s="1"/>
  <c r="S101" i="4"/>
  <c r="K101" i="4" s="1"/>
  <c r="S100" i="4"/>
  <c r="S98" i="4"/>
  <c r="S93" i="4"/>
  <c r="K93" i="4" s="1"/>
  <c r="S92" i="4"/>
  <c r="K92" i="4" s="1"/>
  <c r="S89" i="4"/>
  <c r="K89" i="4" s="1"/>
  <c r="S88" i="4"/>
  <c r="K88" i="4" s="1"/>
  <c r="S87" i="4"/>
  <c r="K87" i="4" s="1"/>
  <c r="S86" i="4"/>
  <c r="K86" i="4" s="1"/>
  <c r="S85" i="4"/>
  <c r="K85" i="4" s="1"/>
  <c r="S84" i="4"/>
  <c r="K84" i="4" s="1"/>
  <c r="S83" i="4"/>
  <c r="K83" i="4" s="1"/>
  <c r="S82" i="4"/>
  <c r="K82" i="4" s="1"/>
  <c r="S80" i="4"/>
  <c r="K80" i="4" s="1"/>
  <c r="S79" i="4"/>
  <c r="K79" i="4" s="1"/>
  <c r="S78" i="4"/>
  <c r="K78" i="4" s="1"/>
  <c r="S77" i="4"/>
  <c r="K77" i="4" s="1"/>
  <c r="S76" i="4"/>
  <c r="K76" i="4" s="1"/>
  <c r="S75" i="4"/>
  <c r="K75" i="4" s="1"/>
  <c r="S74" i="4"/>
  <c r="K74" i="4" s="1"/>
  <c r="S73" i="4"/>
  <c r="K73" i="4" s="1"/>
  <c r="S72" i="4"/>
  <c r="K72" i="4" s="1"/>
  <c r="S71" i="4"/>
  <c r="K71" i="4" s="1"/>
  <c r="S70" i="4"/>
  <c r="K70" i="4" s="1"/>
  <c r="S69" i="4"/>
  <c r="K69" i="4" s="1"/>
  <c r="S68" i="4"/>
  <c r="K68" i="4" s="1"/>
  <c r="S65" i="4"/>
  <c r="S64" i="4"/>
  <c r="S62" i="4"/>
  <c r="K62" i="4" s="1"/>
  <c r="S60" i="4"/>
  <c r="K60" i="4" s="1"/>
  <c r="S49" i="4"/>
  <c r="K49" i="4" s="1"/>
  <c r="S48" i="4"/>
  <c r="K48" i="4" s="1"/>
  <c r="S47" i="4"/>
  <c r="K47" i="4" s="1"/>
  <c r="S46" i="4"/>
  <c r="K46" i="4" s="1"/>
  <c r="S45" i="4"/>
  <c r="K45" i="4" s="1"/>
  <c r="S44" i="4"/>
  <c r="K44" i="4" s="1"/>
  <c r="S43" i="4"/>
  <c r="K43" i="4" s="1"/>
  <c r="S42" i="4"/>
  <c r="K42" i="4" s="1"/>
  <c r="S41" i="4"/>
  <c r="K41" i="4" s="1"/>
  <c r="S40" i="4"/>
  <c r="L40" i="4" s="1"/>
  <c r="S39" i="4"/>
  <c r="L39" i="4" s="1"/>
  <c r="S36" i="4"/>
  <c r="L36" i="4" s="1"/>
  <c r="S35" i="4"/>
  <c r="L35" i="4" s="1"/>
  <c r="S34" i="4"/>
  <c r="M34" i="4" s="1"/>
  <c r="S33" i="4"/>
  <c r="M33" i="4" s="1"/>
  <c r="S31" i="4"/>
  <c r="N31" i="4" s="1"/>
  <c r="S30" i="4"/>
  <c r="L30" i="4" s="1"/>
  <c r="S29" i="4"/>
  <c r="L29" i="4" s="1"/>
  <c r="S28" i="4"/>
  <c r="L28" i="4" s="1"/>
  <c r="S27" i="4"/>
  <c r="L27" i="4" s="1"/>
  <c r="S26" i="4"/>
  <c r="L26" i="4" s="1"/>
  <c r="S25" i="4"/>
  <c r="M25" i="4" s="1"/>
  <c r="S24" i="4"/>
  <c r="N24" i="4" s="1"/>
  <c r="S23" i="4"/>
  <c r="L23" i="4" s="1"/>
  <c r="S22" i="4"/>
  <c r="L22" i="4" s="1"/>
  <c r="S21" i="4"/>
  <c r="M21" i="4" s="1"/>
  <c r="S20" i="4"/>
  <c r="M20" i="4" s="1"/>
  <c r="S19" i="4"/>
  <c r="L19" i="4" s="1"/>
  <c r="S18" i="4"/>
  <c r="L18" i="4" s="1"/>
  <c r="S17" i="4"/>
  <c r="M17" i="4" s="1"/>
  <c r="S16" i="4"/>
  <c r="L16" i="4" s="1"/>
  <c r="S15" i="4"/>
  <c r="L15" i="4" s="1"/>
  <c r="S14" i="4"/>
  <c r="L14" i="4" s="1"/>
  <c r="S13" i="4"/>
  <c r="M13" i="4" s="1"/>
  <c r="S12" i="4"/>
  <c r="N12" i="4" s="1"/>
  <c r="S11" i="4"/>
  <c r="L11" i="4" s="1"/>
  <c r="N11" i="4" l="1"/>
  <c r="K11" i="4"/>
  <c r="M11" i="4"/>
  <c r="K13" i="4"/>
  <c r="K16" i="4"/>
  <c r="K21" i="4"/>
  <c r="L33" i="4"/>
  <c r="M36" i="4"/>
  <c r="K14" i="4"/>
  <c r="N23" i="4"/>
  <c r="L17" i="4"/>
  <c r="K23" i="4"/>
  <c r="K20" i="4"/>
  <c r="K12" i="4"/>
  <c r="N15" i="4"/>
  <c r="M19" i="4"/>
  <c r="N20" i="4"/>
  <c r="K24" i="4"/>
  <c r="O31" i="4"/>
  <c r="M40" i="4"/>
  <c r="L13" i="4"/>
  <c r="K15" i="4"/>
  <c r="M16" i="4"/>
  <c r="L20" i="4"/>
  <c r="L12" i="4"/>
  <c r="N16" i="4"/>
  <c r="N19" i="4"/>
  <c r="L21" i="4"/>
  <c r="M23" i="4"/>
  <c r="L24" i="4"/>
  <c r="L25" i="4"/>
  <c r="K27" i="4"/>
  <c r="K29" i="4"/>
  <c r="K106" i="4"/>
  <c r="K108" i="4"/>
  <c r="M12" i="4"/>
  <c r="M24" i="4"/>
  <c r="M15" i="4"/>
  <c r="K17" i="4"/>
  <c r="K19" i="4"/>
  <c r="K26" i="4"/>
  <c r="K28" i="4"/>
  <c r="K30" i="4"/>
  <c r="K22" i="4"/>
  <c r="N14" i="4"/>
  <c r="K25" i="4"/>
  <c r="K105" i="4"/>
  <c r="N13" i="4"/>
  <c r="M14" i="4"/>
  <c r="N17" i="4"/>
  <c r="M18" i="4"/>
  <c r="N21" i="4"/>
  <c r="M22" i="4"/>
  <c r="N25" i="4"/>
  <c r="M26" i="4"/>
  <c r="M27" i="4"/>
  <c r="M28" i="4"/>
  <c r="M29" i="4"/>
  <c r="M30" i="4"/>
  <c r="L34" i="4"/>
  <c r="M35" i="4"/>
  <c r="M39" i="4"/>
  <c r="K18" i="4"/>
  <c r="N18" i="4"/>
  <c r="N22" i="4"/>
  <c r="K103" i="4"/>
</calcChain>
</file>

<file path=xl/sharedStrings.xml><?xml version="1.0" encoding="utf-8"?>
<sst xmlns="http://schemas.openxmlformats.org/spreadsheetml/2006/main" count="797" uniqueCount="327">
  <si>
    <t>№</t>
  </si>
  <si>
    <t>Наименование продукции</t>
  </si>
  <si>
    <t>Срок службы покрытия 
внутри/снаружи</t>
  </si>
  <si>
    <t xml:space="preserve">Расход, г/м2. </t>
  </si>
  <si>
    <t>Стоимость состава для обработки 1 кв.м. с учётом НДС, руб.</t>
  </si>
  <si>
    <t>Тара</t>
  </si>
  <si>
    <t xml:space="preserve">Фасовка                                                                    </t>
  </si>
  <si>
    <t>ЕЦП опт, руб. (15%)</t>
  </si>
  <si>
    <t>ЕЦП розн., руб. (30%)</t>
  </si>
  <si>
    <t>Био-
защита</t>
  </si>
  <si>
    <t>I группа
ГОСТ Р 53292</t>
  </si>
  <si>
    <t>II группа
ГОСТ Р 53292</t>
  </si>
  <si>
    <t>Г1, РП1, В1, Д2, Т2 ФЗ-123 (КМ1, К0(15))</t>
  </si>
  <si>
    <t>Био-защита</t>
  </si>
  <si>
    <t>I группа ГОСТ Р 53292</t>
  </si>
  <si>
    <t>II группа ГОСТ Р 53292</t>
  </si>
  <si>
    <t>Г1, РП1, В1, Д2, Т2
ФЗ-123
КМ1</t>
  </si>
  <si>
    <t>Огнебиозащитные составы</t>
  </si>
  <si>
    <t>Биозащита: 
25 / 10 лет
Огнезащита: 
16 / 5 лет</t>
  </si>
  <si>
    <t>Бочка ПЭТ</t>
  </si>
  <si>
    <t>50 кг</t>
  </si>
  <si>
    <t>24 кг</t>
  </si>
  <si>
    <t>Ведро  ПЭТ</t>
  </si>
  <si>
    <t>10,5 кг</t>
  </si>
  <si>
    <t>3,3 кг</t>
  </si>
  <si>
    <t>1 кг</t>
  </si>
  <si>
    <t>Биозащита: 
20 / 7,5 лет
Огнезащита: 
16 / 5 лет</t>
  </si>
  <si>
    <t>11 кг</t>
  </si>
  <si>
    <t>3,5 кг</t>
  </si>
  <si>
    <t>1,1 кг</t>
  </si>
  <si>
    <t>Биозащита: 
20/7,5 лет
Огнезащита:
 16 /5 лет
Внутри парных:
Огнебиозащита 
6 лет</t>
  </si>
  <si>
    <t>Без ЛКМ
Биозащита:
7 лет/2 года
Огнезащита: 
5 лет /2 года
При нанесении ЛКМ  повторная обработка не требуется</t>
  </si>
  <si>
    <t>200
+
Krasula 150</t>
  </si>
  <si>
    <t>-</t>
  </si>
  <si>
    <t>46 кг</t>
  </si>
  <si>
    <t>Мешок</t>
  </si>
  <si>
    <t>25 кг</t>
  </si>
  <si>
    <t>Огнезащита:
11 лет;
Скрытые полости:
30 лет</t>
  </si>
  <si>
    <t>48 кг гот. р-р</t>
  </si>
  <si>
    <t>Огнезащитная пропитка-антисептик (биопирен) для чердачных помещений, стропильных систем и скрытых конструкций. 
Наносится без межслойной сушки за 1 прием.
Не тонирует древесину. Состав можно колеровать для придания декоративных свойств поверхности и/или контроля за равномерностью нанесения состава.</t>
  </si>
  <si>
    <t xml:space="preserve">103
   1 л. концен-трата/
3 л. воды </t>
  </si>
  <si>
    <t xml:space="preserve">69
   1 л. концен-трата/
3 л. воды </t>
  </si>
  <si>
    <t>65 кг конц.</t>
  </si>
  <si>
    <t>16 кг конц.</t>
  </si>
  <si>
    <t>5 кг конц.</t>
  </si>
  <si>
    <t>5 лет</t>
  </si>
  <si>
    <t>100-230</t>
  </si>
  <si>
    <t xml:space="preserve"> 43 кг</t>
  </si>
  <si>
    <t xml:space="preserve"> 21 кг</t>
  </si>
  <si>
    <t xml:space="preserve"> 9,5 кг</t>
  </si>
  <si>
    <t>150-350</t>
  </si>
  <si>
    <t>43 кг</t>
  </si>
  <si>
    <t>Огнезащитная пропитка-антисептик (биопирен)  для   шерстяных и полушерстяных тканей с содержанием синтетики до 60%, однотонных и с рисунком.</t>
  </si>
  <si>
    <t>21 кг</t>
  </si>
  <si>
    <t>9,5 кг</t>
  </si>
  <si>
    <t>Огнезащитная пропитка-антисептик (биопирен) для синтетических (ПАН, ПА-100%) и полушерстяных (Шерсть-80%, ПА-20%) ковров и ковровых изделий.</t>
  </si>
  <si>
    <t>1,7 кг/кв.м</t>
  </si>
  <si>
    <t>40 кг</t>
  </si>
  <si>
    <t>ЛТСМ - 1</t>
  </si>
  <si>
    <t>Ширина 20 мм, толщина 2 мм</t>
  </si>
  <si>
    <t xml:space="preserve"> 6,6 м</t>
  </si>
  <si>
    <t>Антисептики</t>
  </si>
  <si>
    <t>Стоимость состава для обработки 1 кв.м.
 с учётм НДС, руб.</t>
  </si>
  <si>
    <t>10 / 5 лет</t>
  </si>
  <si>
    <t>Ведро ПЭТ</t>
  </si>
  <si>
    <t>3,0 кг</t>
  </si>
  <si>
    <t>0,95 кг</t>
  </si>
  <si>
    <t>18 / 8 лет</t>
  </si>
  <si>
    <t>Высокоэффективная антисептическая пропитка для здоровой и поражённой древесины, в том числе,  эксплуатируемой в жестких условиях. Уничтожает и предотвращает появление плесневых и деревоокрашивающих грибов, водорослей, защищает от  жука-древоточца. Подходит для обработки стен и потолка внутри бань и саун из любых пород древесины. Безопасен для человека и животных. Для внутренних и наружных работ.Не тонирует древесину.</t>
  </si>
  <si>
    <t>20 кг</t>
  </si>
  <si>
    <t>9,0 кг</t>
  </si>
  <si>
    <t>2,8 кг</t>
  </si>
  <si>
    <t>0,9 кг</t>
  </si>
  <si>
    <t>Высокоэффективная антисептическая пропитка для здорового и поражённого бетона, камня, кирпича, в том числе,  эксплуатируемого в жестких условиях. Уничтожает и предотвращает появление плесневых грибов и водорослей. Для наружных и внутренних работ. Не тонирует поверхность. Безопасен для человека и животных.</t>
  </si>
  <si>
    <t>100мл/10л</t>
  </si>
  <si>
    <t>Бутылка ПЭТ</t>
  </si>
  <si>
    <t>Компонент А:
200-250
Компонент Б:
150-200</t>
  </si>
  <si>
    <t>90 кг 
("А"-ПЭТ бочка 50кг, "Б" - ПЭТ бочка 40кг)</t>
  </si>
  <si>
    <t>Декор</t>
  </si>
  <si>
    <t xml:space="preserve">Расход, мл/м2. </t>
  </si>
  <si>
    <t>Стоимость состава для обработки 1 кв.м.</t>
  </si>
  <si>
    <t xml:space="preserve">Фасовка </t>
  </si>
  <si>
    <t>7/5 лет</t>
  </si>
  <si>
    <t>90-220</t>
  </si>
  <si>
    <t>Ведро жест.</t>
  </si>
  <si>
    <t>Банка жест.</t>
  </si>
  <si>
    <t>5 лет внутри парных и моечных
7 лет в комнатах отдыха</t>
  </si>
  <si>
    <t>нанесение 
по мере необходимости</t>
  </si>
  <si>
    <t>Универсальная акриловая грунтовка для деревянных, каменных, бетонных, кирпичных, оштукатуренных поверхностей, гипсокартона. Обладает антисептическими свойствами. 
Для наружных и внутренних работ.</t>
  </si>
  <si>
    <t>60-120</t>
  </si>
  <si>
    <t>15 кг</t>
  </si>
  <si>
    <t>4,5 кг</t>
  </si>
  <si>
    <t>1,0 кг</t>
  </si>
  <si>
    <t>26 кг</t>
  </si>
  <si>
    <t>22 кг</t>
  </si>
  <si>
    <t>10 кг</t>
  </si>
  <si>
    <t>3,2 кг</t>
  </si>
  <si>
    <t>1,3 кг</t>
  </si>
  <si>
    <t>5 лет снаружи, 
7 лет внутри неотапливаемых помещений, 
10 лет внутри отапливаемых помещений</t>
  </si>
  <si>
    <t>250-350</t>
  </si>
  <si>
    <t>Защитная краска для торцов древесины. 
Снижает растрескивание торцевых поверхностей, препятствует деформации древесины из-за неравномерного испарения влаги. Защищает от плесени, синевы, водорослей, повреждений жуком-древоточцем. Защищает от ветшания под действием солнечных лучей, влаги и грязи. Содержит водооталкивающий воск.</t>
  </si>
  <si>
    <t>25м</t>
  </si>
  <si>
    <t>Рулон</t>
  </si>
  <si>
    <t xml:space="preserve">2,2 г. конц./80 г. гот. р-ра </t>
  </si>
  <si>
    <t xml:space="preserve">2,6 г. конц./80 г. гот. р-ра </t>
  </si>
  <si>
    <t xml:space="preserve">3,1 г. конц./80 г. гот. р-ра </t>
  </si>
  <si>
    <t>41 кг.</t>
  </si>
  <si>
    <t>19 кг.</t>
  </si>
  <si>
    <t>Огнезащитная пропитка-антисептик (биопирен) для древесины. Для бань и саун внутри (из хвойных пород древесины) и снаружи (из любых пород древесины).Эффективно уничтожает плесеневые, деревоокрашивающие грибы и препятствует их повторному появлению, защищает от жука-древоточца. Надежно защищает от огня.Тонирует поверхность в янтарный цвет. Рекомендуется применять внутри помещений с составом "Krasula для бань и саун", снаружи - с составом для защиты и тонирования древесины "Krasula".</t>
  </si>
  <si>
    <t>Огнезащитная пропитка-антисептик (биопирен) для древесины.  Для наружных и внутренних работ, зон риска. Эффективно уничтожает плесеневые, деревоокрашивающие грибы и препятствует их повторному появлению, защищает от жука-древоточца. Надежно защищает от огня. Тонирует поверхность в янтарный цвет.</t>
  </si>
  <si>
    <t>Огнезащитная пропитка-антисептик (биопирен) для чердачных помещений, стропильных систем и скрытых конструкций. Наносится без межслойной сушки за 1 прием. Не тонирует древесину. Состав можно колеровать для придания декоративных свойств поверхности и/или контроля за равномерностью нанесения состава.</t>
  </si>
  <si>
    <t xml:space="preserve">Огнезащитная пропитка-антисептик (биопирен) для хлопчатобумажных, льняных, вискозных и шелковых тканей с содержанием синтетики до 10%, однотонных и с рисунком, для пропитки картона и бумаги. </t>
  </si>
  <si>
    <t>Огнезащитная пропитка-антисептик (биопирен) для обработки смесовых тканей из натуральных, искусственных, синтетических волокон и нитей (с содержанием синтетических материалов не более 70%), однотонных и с рисунком. Возможна обработка 100% синтетических тканей (в зависимости от вида ситнтетического волокна).</t>
  </si>
  <si>
    <t>Термоуплотнительная самоклеящаяся лента для герметизации противопожарных дверей и ворот, преград, противодымных клапанов, фланцевых соединений воздуховодов, эксплуатируемых внутри и снаружи помещений.</t>
  </si>
  <si>
    <t xml:space="preserve"> - </t>
  </si>
  <si>
    <t>Антисептическая пропитка  для защиты древесины от плесени, жука-древоточца. Для обработки строительных материалов, свежесрубленной древесины с любой влажностью на период транспортировки, хранения, естественной сушки. Для срубов на выдержке. Не тонирует поверхность.</t>
  </si>
  <si>
    <t>Для осветления старой потемневшей древесины, для выравнивания цвета деревянных конструкций. Состав двухкомпонентный, поставляется в комплекте "Компонент "А"+"Компонент "Б" . Производится под заказ.</t>
  </si>
  <si>
    <t>Состав для защиты и тонирования древесины. 
Защищает от УФ-лучей, атмосферных осадков, плесеневых и древоокрашивающих грибов, старения, жуков-древоточцев. 
Возможно нанесение на свежеспиленную древесину с влажностью до 65%. 10 вариантов цветов. Для наружных и внутренних работ. 
Идеален для финишного покрытия после обработки Pirilax® - Prime.</t>
  </si>
  <si>
    <t>Защитный состав для древесины внутри 
бань и саун.
Водно-дисперсионный, с натуральным воском. Защищает от воды, грязи, плесеневых и древоокрашивающих грибов, жука-древоточца, препятствует потемнению древесины. Образует бесцветное дышащее водоотталкивающее покрытие. 
Рекомендуется использовать как финишное покрытие внутри бань и саун после обработки Pirilax® - Terma.</t>
  </si>
  <si>
    <t>2,9 кг</t>
  </si>
  <si>
    <t>Ведро пэт.</t>
  </si>
  <si>
    <t>70-250</t>
  </si>
  <si>
    <t>ведро ПЭТ</t>
  </si>
  <si>
    <t>7 лет внутри помещений с повышенной влажностью
10 лет внутри неотапливаемых помещений
20 лет внутри отапливаемых помещений</t>
  </si>
  <si>
    <t>Цена за кг. с НДС, руб.</t>
  </si>
  <si>
    <t>11л / 9,5кг</t>
  </si>
  <si>
    <t>0,95л / 0,85кг</t>
  </si>
  <si>
    <t>3,3л / 2,9кг</t>
  </si>
  <si>
    <t>Кол-во шт. в упаковке</t>
  </si>
  <si>
    <t>60-180</t>
  </si>
  <si>
    <t>Высокоэффективная антисептическая пропитка для наружных и внутренних работ. Подходит для обработки здоровой и пораженной древесины, бетона, камня, кирпича. Не тонирует поверхность.</t>
  </si>
  <si>
    <t>Водно-дисперсионная акриловая пожаробезопасная  краска для отделки и защиты деревянных, бетонных, каменных, кирпичных поверхностей внутри зданий и сооружений, для поверхностей, окрашенных красками ВД или красками на органической основе. 
Класс пожарной опасности покрытия по негорючему основанию КМ1 (показатели Г1, РП1, В1, Д1, Т1).</t>
  </si>
  <si>
    <t>6 лет внутри неотапливаемых / 10 внутри отапливаемых помещении</t>
  </si>
  <si>
    <t>Водно-дисперсионная акриловая краска для окрашивания всех типов обоев под покраску (структурных, флизелиновых, виниловых, текстурированных и стеклообоев) внутри жилых и нежилых помещений.
Подчеркивает рельефный рисунок обоев, колеруется в пастельные тона.</t>
  </si>
  <si>
    <t>Водно-дисперсионная акриловая краска для окраски стен и потолков в детских комнатах. Подходит для обработки помещений в детских, дошкольных, школьных, лечебно-профилактических учреждениях, домах ребенка. Может быть нанесена на деревянные, бетонные, каменные, кирпичные поверхности. 
Класс пожарной опасности покрытия по негорючему основанию КМ1.</t>
  </si>
  <si>
    <t>Водно-дисперсионная акриловая краска для окрашивания потолков из бетона, камня, древесины, ДВП, ДСП и др. материалов внутри жилых и нежилых помещений. 
Обладает хорошей укрывистостью, не капает с инструмента при нанесении.</t>
  </si>
  <si>
    <t>Огнезащитная пропитка-антисептик (биопирен) для наружных и внутренних работ. Для предварительной обработки конструкций перед нанесением ЛКМ. Идеально совместим с составом для защиты и тонирования  древесины "Krasula". Не тонирует поверхность.</t>
  </si>
  <si>
    <t>Огнезащитное покрытие предназначено для нанесения в качестве защитного слоя кровли, состоящей из основного водоизоляционного ковра из битумного кровельного материала, уложенного на негорючее основание. Производится под заказ.</t>
  </si>
  <si>
    <t>Водно-дисперсионная акриловая краска для окрашивания потолков из бетона, 
камня, древесины, ДВП, ДСП и др. материалов внутри жилых и нежилых помещений. 
Обладает хорошей укрывистостью, не капает с инструмента при нанесении.</t>
  </si>
  <si>
    <t>Водно-дисперсионная акриловая краска для окрашивания всех типов обоев 
под покраску (структурных, флизелиновых, виниловых, текстурированных и стеклообоев) внутри жилых и нежилых помещений.
Подчеркивает рельефный рисунок обоев, колеруется в пастельные тона.</t>
  </si>
  <si>
    <t>5,5 кг</t>
  </si>
  <si>
    <t>Канистра ПЭТ</t>
  </si>
  <si>
    <t>9 кг</t>
  </si>
  <si>
    <t xml:space="preserve">7 лет – внутри
5 лет– снаружи под навесом
1 год – срубы, стройматериалы
</t>
  </si>
  <si>
    <t xml:space="preserve">12 лет – внутри
3 года – снаружи под навесом
</t>
  </si>
  <si>
    <t>0,75 кг</t>
  </si>
  <si>
    <t>20 / 10 лет</t>
  </si>
  <si>
    <t>40-70</t>
  </si>
  <si>
    <t>0,8 кг</t>
  </si>
  <si>
    <t>2,6 кг</t>
  </si>
  <si>
    <t>Огнезащитная пропитка-антисептик для защиты чердаков, стропил, обрешеток, балок и других конструкций из древесины и материалов на ее основе внутри отапливаемых и неотапливаемых помещений.
Подходит для обработки материалов под навесом.</t>
  </si>
  <si>
    <t>Высокоэффективная антисептическая пропитка для обработки конструкций из древесины и материалов на ее основе, а также бетона, камня, кирпича внутри строений и снаружи под навесом, в т.ч. перед нанесением ЛКМ, наклеиванием обоев и др. Подходит для обработки срубов, стройматериалов на период транспортировки и хранения. Не тонирует древесину.</t>
  </si>
  <si>
    <t>80-150</t>
  </si>
  <si>
    <t>3-4 месяца
(1:35)</t>
  </si>
  <si>
    <t>6 месяцев
(1:30)</t>
  </si>
  <si>
    <t>1-1,5 года
(1:25)</t>
  </si>
  <si>
    <t>90 кг 
("А"- бочка 50кг, "Б" -  бочка 40кг)</t>
  </si>
  <si>
    <t>Высокоэффективная антисептическая пропитка для наружных и внутренних работ. Подходит для обработки древесины, бетона, камня, кирпича. Не тонирует поверхность.</t>
  </si>
  <si>
    <t>5 / 2 лет</t>
  </si>
  <si>
    <t>12 лет – внутри
3 года – снаружи под навесом</t>
  </si>
  <si>
    <r>
      <t>Высокоэффективный антисептик для обработки древесины в условиях пониженной температуры (до -10</t>
    </r>
    <r>
      <rPr>
        <vertAlign val="superscript"/>
        <sz val="13"/>
        <rFont val="Arial Cyr"/>
        <charset val="204"/>
      </rPr>
      <t>0</t>
    </r>
    <r>
      <rPr>
        <sz val="13"/>
        <rFont val="Arial Cyr"/>
        <charset val="204"/>
      </rPr>
      <t>С). Не тонирует поверхность.
Производится под заказ.</t>
    </r>
  </si>
  <si>
    <t>Высокоэффективная антисептическая пропитка для древесины. Для профилактики поражений плесневыми, деревоокрашивающими грибами, водорослями и жуком-древоточцем. Для наружных и внутренних работ. Не тонирует древесину.</t>
  </si>
  <si>
    <t>Высокоэффективная антисептическая пропитка для бетона, камня, кирпича. Для профилактики поражений плесневыми грибами и водорослями. Для наружных и внутренних работ. Не тонирует поверхность.</t>
  </si>
  <si>
    <t>7 лет внутри помещений
3 года снаружи под навесом
1 год снаружи</t>
  </si>
  <si>
    <t>1 год - снаружи
При нанесении ЛКМ срок службы неограничен</t>
  </si>
  <si>
    <t>Банка
жест.</t>
  </si>
  <si>
    <t>Ведро
жест.</t>
  </si>
  <si>
    <t>0,25 кг</t>
  </si>
  <si>
    <t>60-80</t>
  </si>
  <si>
    <t>бутылка ПЭТ</t>
  </si>
  <si>
    <t>Обновлять по мере необходимости</t>
  </si>
  <si>
    <t>Бутылка
ПЭТ</t>
  </si>
  <si>
    <t>Защитное покрытие для обработки деревянных поверхностей в банях и саунах: полки, опоры для спины, скамейки, подголовники.</t>
  </si>
  <si>
    <t>Площать покрытия содержимым одной банки, кв.м</t>
  </si>
  <si>
    <t>15,5 кг</t>
  </si>
  <si>
    <t xml:space="preserve">25 лет -внутри отапливаемых жилых и не жилых помещений
10 лет - внутри не отапливаемых жилых и не жилых помещений
3 года - снаружи (в условиях исключающих попадание атмосферных осадков)
</t>
  </si>
  <si>
    <t>К0 (45)</t>
  </si>
  <si>
    <t>Г1, РП1, В1, Д2, Т2
ФЗ-123
 (КМ1, К0(15))</t>
  </si>
  <si>
    <t>Бутылка ПЭТ с пульвери-затором</t>
  </si>
  <si>
    <t>Пирилакс® -К45 (двухкомпонентный)</t>
  </si>
  <si>
    <t>KRASULA® для огнезащитных покрытий</t>
  </si>
  <si>
    <t>9 кг.</t>
  </si>
  <si>
    <t>2,8 кг.</t>
  </si>
  <si>
    <t>10 лет внутри неотапливаемых / 10 внутри отапливаемых помещении/ 
5 лет внутри помещений с повышенной влажностью</t>
  </si>
  <si>
    <t>Состав разработан для ухода и защиты наружных и внутренних поверхностей из древесины тика, в т.ч. элементов морских судов выше ватерлинии, настилов палуб, а также террас, деревянных конструкций бассейнов, садовой и домашней мебели, других элементов интерьера.
Производится под заказ. Минимальная партия 50 кг.</t>
  </si>
  <si>
    <t>15 кг.</t>
  </si>
  <si>
    <t>Огнезащитный состав применяется в комплексе с защитно-декоративным составом "Krasula®" для огнезащитных покрытий. Огнезащитный комплекс предназначен для обработки древесины и материалов на ее основе с целью снижения горючести. Огнезащитный комплекс применяется для обработки наружных (в условиях исключающих попадание атмосферных осадков), внутренних и скрытых деревянных конструкций жилых и не жилых, проивзодственных, административных, общеобразовательных, детских дошкольных и других типов зданий.
Производится под заказ. Минимальный заказ 10 комплектов.</t>
  </si>
  <si>
    <t>Нортовская®  краска негорючая</t>
  </si>
  <si>
    <t>KRASULA® для интерьеров / KRASULA® aqua</t>
  </si>
  <si>
    <t xml:space="preserve">Огнезащитная пропитка-антисептик (биопирен) для древесины. Обладает усиленными   антисептическими свойствами. Для наружных и внутренних работ, зон риска. Эффективно уничтожает плесеневые, деревоокрашивающие грибы и препятствует их повторному появлению, защищает от жука-древоточца, термитов. Надежно защищает от огня. Тонирует поверхность в янтарный цвет. Для жестких условий эксплуатации. </t>
  </si>
  <si>
    <t>Защитно-декоративный состав на водной основе для внутренних работ и снаружи под навесом. 
Для обработки древесины и материалов на ее основе, а так же обоев под покраску с целью повышения водо- и грязезащитных, антисептических свойств древесины. Образует полуглянцевое шелковистое покрытие. 14 вариантов цветов.</t>
  </si>
  <si>
    <t xml:space="preserve">Состав разработан для ухода и защиты наружных и внутренних поверхностей из древесины тика. Подходит для обработки элементов морских судов выше ватерлинии, настилов палуб, а также террас, деревянных конструкций бассейнов, садовой и домашней мебели, других элементов интерьера.
Производится под заказ. </t>
  </si>
  <si>
    <t>НОРТЕКС®- К для кабеля</t>
  </si>
  <si>
    <t>Огнезащитное кабельное покрытие предназначено для нанесения на силовые, контрольные кабели, провода, шнуры и кабели связи с оболочками из ПВХ, полиэтилена и резины. 
Для внутренних и наружных условий эксплуатации. 
Производится под заказ.</t>
  </si>
  <si>
    <t>1,9 кг/кв.м</t>
  </si>
  <si>
    <t>не менее 10 лет - в условиях отапливаемого/не отапливаемого помещения
не менее 1 года - в условиях открытой атмосферы</t>
  </si>
  <si>
    <r>
      <t>Высокоэффективный антисептик для обработки древесины в условиях пониженной температуры (до -10</t>
    </r>
    <r>
      <rPr>
        <vertAlign val="superscript"/>
        <sz val="13"/>
        <rFont val="Arial Cyr"/>
        <charset val="204"/>
      </rPr>
      <t>0</t>
    </r>
    <r>
      <rPr>
        <sz val="13"/>
        <rFont val="Arial Cyr"/>
        <charset val="204"/>
      </rPr>
      <t>С). Не тонирует поверхность. Производится под заказ.</t>
    </r>
  </si>
  <si>
    <r>
      <t>Невымываемый высокоэффективный антисептик для наружных и внутренних работ на алкидной основе.
Подходит для любых материалов (древесины, кирпича, камня, бетона, а также различных видов тканей, джута, пакли, поролона и др.).
Может быть использован для обработки садовой мебели, заборов, тротуарной плитки, игровых площадок, качелей (в т.ч. мягких сидений) и др.
Возможна обработка  в условиях пониженной температуры (до -20</t>
    </r>
    <r>
      <rPr>
        <vertAlign val="superscript"/>
        <sz val="13"/>
        <rFont val="Arial Cyr"/>
        <charset val="204"/>
      </rPr>
      <t>0</t>
    </r>
    <r>
      <rPr>
        <sz val="13"/>
        <rFont val="Arial Cyr"/>
        <charset val="204"/>
      </rPr>
      <t xml:space="preserve">С). Не тонирует поверхность. Производится под заказ. </t>
    </r>
  </si>
  <si>
    <t>Защитно-декоративный состав "Krasula" для огнезащитных покрытий применяется для обработки материалов ранее обработанных огнезащитным составом для древесины "Пирилакс®" -К45 или огнезащитным составом для стальных конструкций «Metalax ®»  с целью повышения защитных свойств огнезащитного покрытия (стойкость покрытия к воздействию переменной влажности и температуры, солнечного излучения, ветра, влаги, моющих средств). Состав предназначен для обработки наружных (в условиях исключающих попадания атмосферных осадков), внутренних и скрытых деревянных конструкций жилых и не жилых, производственных, административных, общеобразовательных, детских дошкольных и других типов зданий. Производится под заказ.</t>
  </si>
  <si>
    <t>Защитно-декоративный состав на водной основе для внутренних работ и снаружи под навесом. 
Для обработки древесины и материалов на ее основе, а так же обоев под покраску с целью повышения водо- и грязезащитных, антисептических свойств древесины. 
Образует полуглянцевое шелковистое покрытие. 
14 вариантов цветов.</t>
  </si>
  <si>
    <t xml:space="preserve">Огнезащитный состав применяется в комплексе с защитно-декоративным составом "Krasula®" для огнезащитных покрытий. Огнезащитный комплекс предназначен для обработки древесины и материалов на ее основе с целью снижения горючести. Огнезащитный комплекс применяется для обработки наружных (в условиях исключающих попадание атмосферных осадков), внутренних и скрытых деревянных конструкций жилых и не жилых, проивзодственных, административных, общеобразовательных, детских дошкольных и других типов зданий.
Производится под заказ. </t>
  </si>
  <si>
    <t xml:space="preserve">Защитно-декоративное покрытие для отделки и защиты поверхностей из бетонных, кирпичных, гипсовых, оштукатуренных, материалов.
При нанесении на негорючее основание (бетон, кирпич и др.) образует пожаробезопасное покрытие (характеризуется классом пожарной опасности строительных материалов КМ0 (негорючие).
Применяется для внутренних поверхностей жилых, производственных, административных, общеобразовательных, детских дошкольных и других типов зданий.
Производится под заказ. 
</t>
  </si>
  <si>
    <t>Невымываемый высокоэффективный антисептик для наружных и внутренних работ на алкидной основе.
Подходит для любых материалов (древесины, кирпича, камня, бетона, а также различных видов тканей, джута, пакли, поролона и др.).
Может быть использован для обработки садовой мебели, заборов, тротуарной плитки, игровых площадок, качель (в т.ч. мягких сидений) и др.
Не тонирует поверхность. 
Производится под заказ.</t>
  </si>
  <si>
    <t>Цена расфасованной продукции (руб.), в т.ч. тара и НДС 20%</t>
  </si>
  <si>
    <t>1,0-3,0 кг/кв.м</t>
  </si>
  <si>
    <t xml:space="preserve">Предназначена для обработки поверхностей из бетона, гипсокартона, оштукатуренных или шпаклеванных, перед нанесением силикатных отделочных покрытий при внутренних и наружных работах. Применяется для обработки поверхностей в жилых, производственных, административных, общеобразовательных, детских дошкольных и других типов зданий. Рекомендуется использовать в комплексе с отделочным силикатным покрытием «Нортовская® краска негорючая». </t>
  </si>
  <si>
    <t>Грунтовка силикатная «НОРТ»</t>
  </si>
  <si>
    <t>Согласно сроку службы покрытия</t>
  </si>
  <si>
    <t>Огнезащитный состав для стальных конструкций «Metalax®»</t>
  </si>
  <si>
    <t>внутри отапливаемых и неотапливаемых  30 лет
снаружи с использованием защитного покрытия 30 лет</t>
  </si>
  <si>
    <t>ведро жест.</t>
  </si>
  <si>
    <t>Огнезащитный состав «Metalax» предназначен для нанесения на стальные строительные конструкции, эксплуатируемые внутри жилых, производственных, административных, общеобразовательных, детских дошкольных и других типов зданий, с целью повышения предела огнестойкости конструкций. 
Для обработки поверхностей, подверженных вымыванию, состав применяется в комплексе с защитным покрытием. Рекомендуется использовать защитно-декоративный состав «KRASULA®» для огнезащитных покрытий  
Производится под заказ.</t>
  </si>
  <si>
    <t xml:space="preserve">Огнезащитный состав «Metalax®»-Lux (двухкомпонентный) </t>
  </si>
  <si>
    <t>не менее 30 лет</t>
  </si>
  <si>
    <t>ведро жест., канистра жест.</t>
  </si>
  <si>
    <t>Огнезащитный состав «Metalax»-Lux (двухкомпонентный) предназначен для нанесения на стальные строительные конструкции, эксплуатируемые внутри и снаружи объектов нефтеперерабатывающей, газовой, химической, атомной горнодобывающей, горноперерабатывающей промышленности, жилых, производственных, административных, общеобразовательных, детских дошкольных и других типов зданий, с целью повышения предела огнестойкости конструкций, а также придания антикоррозионных и атмосферостойких свойств. 
Производится под заказ.</t>
  </si>
  <si>
    <t>см. Таблицу 1</t>
  </si>
  <si>
    <t>см. Таблицу 2</t>
  </si>
  <si>
    <t>Огнезащитные составы</t>
  </si>
  <si>
    <t>Таблица 1. "Расходы и толщина сухого слоя состава "Metalax"</t>
  </si>
  <si>
    <t>Привед. толщина металла, мм</t>
  </si>
  <si>
    <t xml:space="preserve">R15 </t>
  </si>
  <si>
    <t xml:space="preserve">R30 </t>
  </si>
  <si>
    <t xml:space="preserve">R45 </t>
  </si>
  <si>
    <t xml:space="preserve">R60 </t>
  </si>
  <si>
    <t xml:space="preserve">R90 </t>
  </si>
  <si>
    <t xml:space="preserve">R120 </t>
  </si>
  <si>
    <t>(7 гр.)</t>
  </si>
  <si>
    <t>(6 гр.)</t>
  </si>
  <si>
    <t>(5 гр.)</t>
  </si>
  <si>
    <t>(4 гр.)</t>
  </si>
  <si>
    <t>(3 гр.)</t>
  </si>
  <si>
    <t>(2 гр.)</t>
  </si>
  <si>
    <t>ТСП,
мм</t>
  </si>
  <si>
    <r>
      <t>Расход, 
кг/м</t>
    </r>
    <r>
      <rPr>
        <vertAlign val="superscript"/>
        <sz val="10"/>
        <color rgb="FF000000"/>
        <rFont val="Arial"/>
        <family val="2"/>
        <charset val="204"/>
      </rPr>
      <t>2</t>
    </r>
  </si>
  <si>
    <t>Таблица 2. "Расходы и толщина сухого слоя состава "Metalax"-Lux</t>
  </si>
  <si>
    <t>25</t>
  </si>
  <si>
    <t>22</t>
  </si>
  <si>
    <t>Огнезащитная пропитка-антисептик (биопирен) для чердачных помещений и стропильных систем. Сухой концентрат. Растворяется в холодной воде за 3 минуты.</t>
  </si>
  <si>
    <t>Огнебиозащитная пропитка (биопирен) для чердачных помещений и стропильных систем. Сухой концентрат. Растворяется в холодной воде за 3 минуты.</t>
  </si>
  <si>
    <t>ЕЦП прайс. Полный.</t>
  </si>
  <si>
    <t>ЕЦП прайс. Краткий.</t>
  </si>
  <si>
    <t>300
+
Krasula 150</t>
  </si>
  <si>
    <t>Универсальное моющее средство «Nortex®»-Eco с антисептиком предназначено для профилактики распространения патогенных бактерий (включая споровые бактерии и туберкулез), вирусов (ротовирусы, аденовирусы, риновирусы, ретровирусы, герпесвирусы, коронавирусы и др.), инфекций, грибков (включая кандидозы, дермофитии), водорослей. Удаляет поверхностные загрязнения, уничтожает и предотвращает развитие плесневых и деревоокрашивающих грибов, водорослей, мха, препятствует размножению болезнетворных микроорганизмов, вирусов, бактерий, уничтожает запах, вызванный биологическим разложением продуктов.</t>
  </si>
  <si>
    <t>18 кг конц.</t>
  </si>
  <si>
    <t>9 кг конц.</t>
  </si>
  <si>
    <t>4,5 кг конц.</t>
  </si>
  <si>
    <t>0,9 кг конц.</t>
  </si>
  <si>
    <t>0,3 кг гот. р-р</t>
  </si>
  <si>
    <t>Для профилактики поражения и обеззараживания здоровых поверхностей и материалов разводить 1:50.
Для лечения пораженных поверхностей и материалов использовать неразведенный состав.</t>
  </si>
  <si>
    <t>Не требует разведения</t>
  </si>
  <si>
    <r>
      <rPr>
        <sz val="16"/>
        <rFont val="Arial Cyr"/>
        <charset val="204"/>
      </rPr>
      <t xml:space="preserve">Действует с 01.04.2020 г. </t>
    </r>
    <r>
      <rPr>
        <sz val="11"/>
        <rFont val="Arial Cyr"/>
        <charset val="204"/>
      </rPr>
      <t xml:space="preserve">                                                                              </t>
    </r>
    <r>
      <rPr>
        <b/>
        <sz val="18"/>
        <rFont val="Arial Cyr"/>
        <charset val="204"/>
      </rPr>
      <t>Огнебиозащитные средства и лакокрасочные материалы.</t>
    </r>
  </si>
  <si>
    <r>
      <rPr>
        <sz val="16"/>
        <rFont val="Arial Cyr"/>
        <charset val="204"/>
      </rPr>
      <t xml:space="preserve">Действует с 01.04.2020 г. </t>
    </r>
    <r>
      <rPr>
        <sz val="11"/>
        <rFont val="Arial Cyr"/>
        <charset val="204"/>
      </rPr>
      <t xml:space="preserve"> </t>
    </r>
    <r>
      <rPr>
        <b/>
        <sz val="18"/>
        <rFont val="Arial Cyr"/>
        <charset val="204"/>
      </rPr>
      <t>Огнебиозащитные средства и лакокрасочные материалы.</t>
    </r>
  </si>
  <si>
    <t>42 кг конц.</t>
  </si>
  <si>
    <t>2,6 кг конц.</t>
  </si>
  <si>
    <t xml:space="preserve">Огнезащитная пропитка-антисептик
(биопирен) для древесины. Обладает усиленными   антисептическими свойствами. Для наружных и внутренних работ, зон риска. Эффективно уничтожает плесеневые, деревоокрашивающие грибы и препятствует их повторному появлению, защищает от жука-древоточца, термитов. Надежно защищает от огня. Тонирует поверхность в янтарный цвет. Для жестких условий эксплуатации. </t>
  </si>
  <si>
    <r>
      <t>Pirilax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- Classic (Пирилакс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) для древесины</t>
    </r>
  </si>
  <si>
    <r>
      <t>Pirilax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- Lux (Пирилакс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 xml:space="preserve"> - Люкс) для древесины</t>
    </r>
  </si>
  <si>
    <r>
      <t>Pirilax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 xml:space="preserve"> - Terma (Пирилакс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 xml:space="preserve"> - Терма) для древесины</t>
    </r>
  </si>
  <si>
    <r>
      <t>Pirilax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 xml:space="preserve"> - Prime (Пирилакс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 xml:space="preserve"> - Prime) для древесины</t>
    </r>
  </si>
  <si>
    <r>
      <t>Pirilax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 xml:space="preserve"> - Prime (Пирилакс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 xml:space="preserve"> - Prime) для древесины</t>
    </r>
  </si>
  <si>
    <r>
      <t>ОЗОН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>-007 для древесины</t>
    </r>
  </si>
  <si>
    <r>
      <t>ОЗОН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-007 для древесины</t>
    </r>
  </si>
  <si>
    <r>
      <t>МИГ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- 09 для древесины</t>
    </r>
  </si>
  <si>
    <r>
      <t>Огнебиозащита для древесины МИГ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-09 (готовый раствор)</t>
    </r>
  </si>
  <si>
    <r>
      <t>НОРТЕКС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>- Х</t>
    </r>
  </si>
  <si>
    <r>
      <t>НОРТЕКС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- Х</t>
    </r>
  </si>
  <si>
    <r>
      <t>НОРТЕКС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>- С</t>
    </r>
  </si>
  <si>
    <r>
      <t>НОРТЕКС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- С</t>
    </r>
  </si>
  <si>
    <r>
      <t>НОРТЕКС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>- Ш</t>
    </r>
  </si>
  <si>
    <r>
      <t>НОРТЕКС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- Ш</t>
    </r>
  </si>
  <si>
    <r>
      <t>НОРТЕКС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>- КП</t>
    </r>
  </si>
  <si>
    <r>
      <t>НОРТЕКС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- КП</t>
    </r>
  </si>
  <si>
    <r>
      <t>НОРТЕКС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>- К для кровли</t>
    </r>
  </si>
  <si>
    <r>
      <t>НОРТЕКС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- К для кровли</t>
    </r>
  </si>
  <si>
    <r>
      <t>Nortex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-Lux (НОРТЕКС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 xml:space="preserve">-ЛЮКС) для древесины </t>
    </r>
  </si>
  <si>
    <r>
      <t>Nortex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-Lux (НОРТЕКС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-ЛЮКС) для бетона</t>
    </r>
  </si>
  <si>
    <r>
      <t>НОРТЕКС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-ДОКТОР (зимний)</t>
    </r>
  </si>
  <si>
    <r>
      <t>Nortex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-Doctor (НОРТЕКС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-ДОКТОР)</t>
    </r>
  </si>
  <si>
    <r>
      <t>Nortex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-Doctor (НОРТЕКС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-ДОКТОР) для древесины</t>
    </r>
  </si>
  <si>
    <r>
      <t>Nortex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>-Doctor (НОРТЕКС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>-ДОКТОР) для бетона</t>
    </r>
  </si>
  <si>
    <r>
      <t>Nortex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-Doctor (НОРТЕКС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-ДОКТОР) для бетона</t>
    </r>
  </si>
  <si>
    <r>
      <t>Антисептик для древесины НОРТ</t>
    </r>
    <r>
      <rPr>
        <vertAlign val="superscript"/>
        <sz val="14"/>
        <rFont val="Arial Cyr"/>
        <charset val="204"/>
      </rPr>
      <t>®</t>
    </r>
  </si>
  <si>
    <r>
      <t>Антисептик для древесины НОРТ</t>
    </r>
    <r>
      <rPr>
        <b/>
        <vertAlign val="superscript"/>
        <sz val="14"/>
        <rFont val="Arial Cyr"/>
        <charset val="204"/>
      </rPr>
      <t>®</t>
    </r>
  </si>
  <si>
    <r>
      <t>Nortex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>-Eco</t>
    </r>
  </si>
  <si>
    <r>
      <t>Nortex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-Eco</t>
    </r>
  </si>
  <si>
    <r>
      <t>Nortex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>-Alfa</t>
    </r>
  </si>
  <si>
    <r>
      <t>Nortex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-Alfa</t>
    </r>
  </si>
  <si>
    <r>
      <t>НОРТЕКС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-ТРАНЗИТ концентрат для древесины.</t>
    </r>
  </si>
  <si>
    <r>
      <t>НОРТЕКС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 xml:space="preserve">-ОТБЕЛИВАТЕЛЬ для древесины. </t>
    </r>
  </si>
  <si>
    <r>
      <t>НОРТЕКС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 xml:space="preserve">-ОТБЕЛИВАТЕЛЬ для древесины. </t>
    </r>
  </si>
  <si>
    <r>
      <t>KRASULA</t>
    </r>
    <r>
      <rPr>
        <vertAlign val="superscript"/>
        <sz val="14"/>
        <rFont val="Arial Cyr"/>
        <charset val="204"/>
      </rPr>
      <t>®</t>
    </r>
  </si>
  <si>
    <r>
      <t>KRASULA</t>
    </r>
    <r>
      <rPr>
        <b/>
        <vertAlign val="superscript"/>
        <sz val="14"/>
        <rFont val="Arial Cyr"/>
        <charset val="204"/>
      </rPr>
      <t>®</t>
    </r>
  </si>
  <si>
    <r>
      <t>KRASULA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 xml:space="preserve"> для бань и саун</t>
    </r>
  </si>
  <si>
    <r>
      <t>KRASULA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 xml:space="preserve"> для бань и саун</t>
    </r>
  </si>
  <si>
    <r>
      <t>KRASULA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 xml:space="preserve"> масло для полков</t>
    </r>
  </si>
  <si>
    <r>
      <t>KRASULA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 xml:space="preserve"> масло для полков</t>
    </r>
  </si>
  <si>
    <r>
      <t>KRASULA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 xml:space="preserve"> защитная краска для торцов (белая)</t>
    </r>
  </si>
  <si>
    <r>
      <t>KRASULA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 xml:space="preserve"> для древесины тика</t>
    </r>
  </si>
  <si>
    <r>
      <t>KRASULA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 xml:space="preserve"> для древесины тика</t>
    </r>
  </si>
  <si>
    <r>
      <t xml:space="preserve"> Нортовская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 xml:space="preserve"> грунтовка-антисептик</t>
    </r>
  </si>
  <si>
    <r>
      <t xml:space="preserve"> Нортовская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 xml:space="preserve"> грунтовка-антисептик</t>
    </r>
  </si>
  <si>
    <r>
      <t>Краска водно-дисперсионная интерьерная"НОРТ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" (белоснежная)
Нортовская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 xml:space="preserve"> краска интерьерная</t>
    </r>
  </si>
  <si>
    <r>
      <t>Краска водно-дисперсионная для потолков "НОРТ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" (белоснежная)</t>
    </r>
  </si>
  <si>
    <r>
      <t>Краска водно-дисперсионная для обоев "НОРТ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" (белоснежная)</t>
    </r>
  </si>
  <si>
    <r>
      <t>Краска водно-дисперсионная для детских комнат "НОРТ</t>
    </r>
    <r>
      <rPr>
        <b/>
        <vertAlign val="superscript"/>
        <sz val="14"/>
        <rFont val="Arial Cyr"/>
        <charset val="204"/>
      </rPr>
      <t>®</t>
    </r>
    <r>
      <rPr>
        <b/>
        <sz val="14"/>
        <rFont val="Arial Cyr"/>
        <charset val="204"/>
      </rPr>
      <t>" (белоснежная)</t>
    </r>
  </si>
  <si>
    <t xml:space="preserve">ООО "Свободная Энергия" </t>
  </si>
  <si>
    <t xml:space="preserve">http://pirilax74.ru/ </t>
  </si>
  <si>
    <t xml:space="preserve">8 (351) 751-11-56 </t>
  </si>
  <si>
    <t xml:space="preserve">pirilax74@mail.ru </t>
  </si>
  <si>
    <r>
      <t>Pirilax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>- Lux (Пирилакс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 xml:space="preserve"> - Люкс) 
для древесины </t>
    </r>
  </si>
  <si>
    <r>
      <t>Pirilax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>- Classic (Пирилакс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>)    для древесины</t>
    </r>
  </si>
  <si>
    <r>
      <t>Pirilax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 xml:space="preserve"> - Terma (Пирилакс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 xml:space="preserve"> - Терма) 
для древесины</t>
    </r>
  </si>
  <si>
    <r>
      <t>МИГ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>- 09 для древесины (концентрат)</t>
    </r>
  </si>
  <si>
    <r>
      <t>Огнебиозащита для древесины МИГ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>-09 
(готовый раствор)</t>
    </r>
  </si>
  <si>
    <r>
      <t>НОРТЕКС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>- К для кабеля</t>
    </r>
  </si>
  <si>
    <r>
      <t>Nortex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>-Lux (НОРТЕКС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 xml:space="preserve">-ЛЮКС)
для древесины </t>
    </r>
  </si>
  <si>
    <r>
      <t>Nortex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>-Lux (НОРТЕКС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>-ЛЮКС)
для бетона</t>
    </r>
  </si>
  <si>
    <r>
      <t>НОРТЕКС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>-ДОКТОР ЗИМНИЙ</t>
    </r>
  </si>
  <si>
    <r>
      <t>НОРТЕКС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>-ДОКТОР</t>
    </r>
  </si>
  <si>
    <r>
      <t>Nortex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>-Doctor (НОРТЕКС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>-ДОКТОР) 
для древесины</t>
    </r>
  </si>
  <si>
    <r>
      <t>НОРТЕКС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 xml:space="preserve">-ТРАНЗИТ концентрат
 для древесины.
</t>
    </r>
  </si>
  <si>
    <r>
      <t>KRASULA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 xml:space="preserve"> защитная краска для торцов 
(белая)</t>
    </r>
  </si>
  <si>
    <r>
      <t>Краска водно-дисперсионная интерьерная"НОРТ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>" (белоснежная) 
Нортовская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 xml:space="preserve"> краска интерьерная</t>
    </r>
  </si>
  <si>
    <r>
      <t>Краска водно-дисперсионная для потолков 
"НОРТ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>" (белоснежная)</t>
    </r>
  </si>
  <si>
    <r>
      <t>Краска водно-дисперсионная для обоев 
"НОРТ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>" (белоснежная)</t>
    </r>
  </si>
  <si>
    <r>
      <t>Краска водно-дисперсионная для детских 
комнат "НОРТ</t>
    </r>
    <r>
      <rPr>
        <vertAlign val="superscript"/>
        <sz val="14"/>
        <rFont val="Arial Cyr"/>
        <charset val="204"/>
      </rPr>
      <t>®</t>
    </r>
    <r>
      <rPr>
        <sz val="14"/>
        <rFont val="Arial Cyr"/>
        <charset val="204"/>
      </rPr>
      <t>" (белоснежная)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</si>
</sst>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р_._-;\-* #,##0.00_р_._-;_-* &quot;-&quot;??_р_._-;_-@_-"/>
    <numFmt numFmtId="165" formatCode="#,##0.00_р_."/>
  </numFmts>
  <fonts count="39">
    <font>
      <sz val="10"/>
      <name val="Arial Cyr"/>
      <charset val="204"/>
    </font>
    <font>
      <sz val="10"/>
      <name val="Arial Cyr"/>
      <charset val="204"/>
    </font>
    <font>
      <sz val="12"/>
      <name val="Arial Cyr"/>
      <charset val="204"/>
    </font>
    <font>
      <sz val="8"/>
      <name val="Arial Cyr"/>
      <charset val="204"/>
    </font>
    <font>
      <b/>
      <sz val="12"/>
      <name val="Arial Cyr"/>
      <charset val="204"/>
    </font>
    <font>
      <b/>
      <u/>
      <sz val="12"/>
      <color theme="10"/>
      <name val="Arial Cyr"/>
      <charset val="204"/>
    </font>
    <font>
      <b/>
      <sz val="18"/>
      <name val="Arial Cyr"/>
      <charset val="204"/>
    </font>
    <font>
      <sz val="16"/>
      <name val="Arial Cyr"/>
      <charset val="204"/>
    </font>
    <font>
      <sz val="11"/>
      <name val="Arial Cyr"/>
      <charset val="204"/>
    </font>
    <font>
      <b/>
      <sz val="12"/>
      <name val="Arial Narrow"/>
      <family val="2"/>
      <charset val="204"/>
    </font>
    <font>
      <b/>
      <sz val="10"/>
      <name val="Arial Narrow"/>
      <family val="2"/>
      <charset val="204"/>
    </font>
    <font>
      <b/>
      <sz val="20"/>
      <name val="Arial Cyr"/>
      <charset val="204"/>
    </font>
    <font>
      <b/>
      <sz val="18"/>
      <name val="Arial"/>
      <family val="2"/>
      <charset val="204"/>
    </font>
    <font>
      <b/>
      <sz val="15"/>
      <name val="Arial Black"/>
      <family val="2"/>
      <charset val="204"/>
    </font>
    <font>
      <sz val="13"/>
      <name val="Arial Cyr"/>
      <charset val="204"/>
    </font>
    <font>
      <sz val="11"/>
      <name val="Arial"/>
      <family val="2"/>
      <charset val="204"/>
    </font>
    <font>
      <sz val="11"/>
      <name val="Arial Cyr"/>
      <family val="2"/>
      <charset val="204"/>
    </font>
    <font>
      <sz val="18"/>
      <name val="Arial"/>
      <family val="2"/>
      <charset val="204"/>
    </font>
    <font>
      <sz val="10"/>
      <name val="Arial"/>
      <family val="2"/>
      <charset val="204"/>
    </font>
    <font>
      <u/>
      <sz val="12"/>
      <color theme="10"/>
      <name val="Arial Cyr"/>
      <charset val="204"/>
    </font>
    <font>
      <b/>
      <sz val="16"/>
      <name val="Arial Cyr"/>
      <charset val="204"/>
    </font>
    <font>
      <b/>
      <sz val="10"/>
      <name val="Arial Cyr"/>
      <charset val="204"/>
    </font>
    <font>
      <vertAlign val="superscript"/>
      <sz val="13"/>
      <name val="Arial Cyr"/>
      <charset val="204"/>
    </font>
    <font>
      <sz val="11"/>
      <color rgb="FF006100"/>
      <name val="Calibri"/>
      <family val="2"/>
      <charset val="204"/>
      <scheme val="minor"/>
    </font>
    <font>
      <b/>
      <sz val="11"/>
      <name val="Arial Cyr"/>
      <charset val="204"/>
    </font>
    <font>
      <sz val="12"/>
      <name val="Arial"/>
      <family val="2"/>
      <charset val="204"/>
    </font>
    <font>
      <sz val="8"/>
      <name val="Arial"/>
      <family val="2"/>
      <charset val="204"/>
    </font>
    <font>
      <b/>
      <sz val="12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vertAlign val="superscript"/>
      <sz val="10"/>
      <color rgb="FF000000"/>
      <name val="Arial"/>
      <family val="2"/>
      <charset val="204"/>
    </font>
    <font>
      <sz val="10"/>
      <color rgb="FF000000"/>
      <name val="Antique Olive Compact"/>
      <family val="2"/>
    </font>
    <font>
      <sz val="14"/>
      <name val="Arial Cyr"/>
      <charset val="204"/>
    </font>
    <font>
      <vertAlign val="superscript"/>
      <sz val="14"/>
      <name val="Arial Cyr"/>
      <charset val="204"/>
    </font>
    <font>
      <b/>
      <sz val="14"/>
      <name val="Arial Cyr"/>
      <charset val="204"/>
    </font>
    <font>
      <b/>
      <vertAlign val="superscript"/>
      <sz val="14"/>
      <name val="Arial Cyr"/>
      <charset val="204"/>
    </font>
    <font>
      <b/>
      <u/>
      <sz val="10"/>
      <color theme="10"/>
      <name val="Arial Cyr"/>
      <charset val="204"/>
    </font>
    <font>
      <b/>
      <sz val="10"/>
      <name val="Arial"/>
      <family val="2"/>
      <charset val="204"/>
    </font>
    <font>
      <b/>
      <sz val="14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CEC00"/>
        <bgColor indexed="64"/>
      </patternFill>
    </fill>
    <fill>
      <patternFill patternType="solid">
        <fgColor rgb="FFC6EFCE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3" fillId="9" borderId="0" applyNumberFormat="0" applyBorder="0" applyAlignment="0" applyProtection="0"/>
  </cellStyleXfs>
  <cellXfs count="666">
    <xf numFmtId="0" fontId="0" fillId="0" borderId="0" xfId="0"/>
    <xf numFmtId="0" fontId="6" fillId="0" borderId="0" xfId="0" applyFont="1" applyBorder="1" applyAlignment="1"/>
    <xf numFmtId="0" fontId="6" fillId="0" borderId="1" xfId="0" applyFont="1" applyBorder="1" applyAlignment="1"/>
    <xf numFmtId="0" fontId="6" fillId="0" borderId="0" xfId="0" applyFont="1" applyBorder="1" applyAlignment="1">
      <alignment horizontal="left"/>
    </xf>
    <xf numFmtId="0" fontId="11" fillId="3" borderId="5" xfId="0" applyFont="1" applyFill="1" applyBorder="1" applyAlignment="1">
      <alignment vertical="center" wrapText="1"/>
    </xf>
    <xf numFmtId="0" fontId="11" fillId="3" borderId="6" xfId="0" applyFont="1" applyFill="1" applyBorder="1" applyAlignment="1">
      <alignment vertical="center" wrapText="1"/>
    </xf>
    <xf numFmtId="0" fontId="8" fillId="4" borderId="7" xfId="0" applyFont="1" applyFill="1" applyBorder="1" applyAlignment="1">
      <alignment horizontal="center" vertical="center"/>
    </xf>
    <xf numFmtId="165" fontId="13" fillId="5" borderId="7" xfId="0" applyNumberFormat="1" applyFont="1" applyFill="1" applyBorder="1" applyAlignment="1">
      <alignment vertical="center"/>
    </xf>
    <xf numFmtId="0" fontId="15" fillId="4" borderId="7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15" fillId="6" borderId="7" xfId="0" applyFont="1" applyFill="1" applyBorder="1" applyAlignment="1">
      <alignment horizontal="center" vertical="center"/>
    </xf>
    <xf numFmtId="0" fontId="14" fillId="6" borderId="8" xfId="0" applyFont="1" applyFill="1" applyBorder="1" applyAlignment="1">
      <alignment vertical="center" wrapText="1"/>
    </xf>
    <xf numFmtId="4" fontId="16" fillId="4" borderId="7" xfId="0" applyNumberFormat="1" applyFont="1" applyFill="1" applyBorder="1" applyAlignment="1">
      <alignment horizontal="center" vertical="center" wrapText="1"/>
    </xf>
    <xf numFmtId="4" fontId="16" fillId="6" borderId="7" xfId="0" applyNumberFormat="1" applyFont="1" applyFill="1" applyBorder="1" applyAlignment="1">
      <alignment horizontal="center" vertical="center" wrapText="1"/>
    </xf>
    <xf numFmtId="0" fontId="0" fillId="4" borderId="0" xfId="0" applyFill="1"/>
    <xf numFmtId="0" fontId="0" fillId="6" borderId="0" xfId="0" applyFill="1"/>
    <xf numFmtId="0" fontId="18" fillId="4" borderId="7" xfId="0" applyFont="1" applyFill="1" applyBorder="1" applyAlignment="1">
      <alignment horizontal="center" vertical="center"/>
    </xf>
    <xf numFmtId="0" fontId="18" fillId="6" borderId="7" xfId="0" applyFont="1" applyFill="1" applyBorder="1" applyAlignment="1">
      <alignment horizontal="center" vertical="center"/>
    </xf>
    <xf numFmtId="0" fontId="4" fillId="0" borderId="0" xfId="0" applyNumberFormat="1" applyFont="1" applyBorder="1" applyAlignment="1">
      <alignment horizontal="left" vertical="center" wrapText="1"/>
    </xf>
    <xf numFmtId="0" fontId="19" fillId="0" borderId="0" xfId="2" applyNumberFormat="1" applyFont="1" applyBorder="1" applyAlignment="1" applyProtection="1">
      <alignment horizontal="left" vertical="center" wrapText="1"/>
    </xf>
    <xf numFmtId="0" fontId="6" fillId="0" borderId="0" xfId="0" applyNumberFormat="1" applyFont="1" applyBorder="1" applyAlignment="1"/>
    <xf numFmtId="0" fontId="11" fillId="3" borderId="5" xfId="0" applyNumberFormat="1" applyFont="1" applyFill="1" applyBorder="1" applyAlignment="1">
      <alignment vertical="center" wrapText="1"/>
    </xf>
    <xf numFmtId="0" fontId="8" fillId="4" borderId="7" xfId="0" applyNumberFormat="1" applyFont="1" applyFill="1" applyBorder="1" applyAlignment="1">
      <alignment horizontal="center" vertical="center"/>
    </xf>
    <xf numFmtId="0" fontId="15" fillId="4" borderId="7" xfId="0" applyNumberFormat="1" applyFont="1" applyFill="1" applyBorder="1" applyAlignment="1">
      <alignment horizontal="center" vertical="center"/>
    </xf>
    <xf numFmtId="0" fontId="8" fillId="6" borderId="7" xfId="0" applyNumberFormat="1" applyFont="1" applyFill="1" applyBorder="1" applyAlignment="1">
      <alignment horizontal="center" vertical="center"/>
    </xf>
    <xf numFmtId="0" fontId="15" fillId="6" borderId="7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6" fillId="4" borderId="7" xfId="0" applyNumberFormat="1" applyFont="1" applyFill="1" applyBorder="1" applyAlignment="1">
      <alignment horizontal="center" vertical="center" wrapText="1"/>
    </xf>
    <xf numFmtId="0" fontId="16" fillId="6" borderId="7" xfId="0" applyNumberFormat="1" applyFont="1" applyFill="1" applyBorder="1" applyAlignment="1">
      <alignment horizontal="center" vertical="center" wrapText="1"/>
    </xf>
    <xf numFmtId="165" fontId="13" fillId="7" borderId="2" xfId="0" applyNumberFormat="1" applyFont="1" applyFill="1" applyBorder="1" applyAlignment="1">
      <alignment vertical="center"/>
    </xf>
    <xf numFmtId="0" fontId="0" fillId="7" borderId="0" xfId="0" applyFill="1"/>
    <xf numFmtId="0" fontId="8" fillId="4" borderId="7" xfId="0" applyFont="1" applyFill="1" applyBorder="1" applyAlignment="1">
      <alignment vertical="center" wrapText="1"/>
    </xf>
    <xf numFmtId="165" fontId="13" fillId="7" borderId="8" xfId="0" applyNumberFormat="1" applyFont="1" applyFill="1" applyBorder="1" applyAlignment="1">
      <alignment horizontal="center" vertical="center"/>
    </xf>
    <xf numFmtId="165" fontId="13" fillId="7" borderId="7" xfId="0" applyNumberFormat="1" applyFont="1" applyFill="1" applyBorder="1" applyAlignment="1">
      <alignment vertical="center"/>
    </xf>
    <xf numFmtId="165" fontId="13" fillId="6" borderId="7" xfId="0" applyNumberFormat="1" applyFont="1" applyFill="1" applyBorder="1" applyAlignment="1">
      <alignment horizontal="right" vertical="center"/>
    </xf>
    <xf numFmtId="0" fontId="18" fillId="6" borderId="7" xfId="0" applyNumberFormat="1" applyFont="1" applyFill="1" applyBorder="1" applyAlignment="1">
      <alignment horizontal="center" vertical="center"/>
    </xf>
    <xf numFmtId="0" fontId="18" fillId="4" borderId="7" xfId="0" applyNumberFormat="1" applyFont="1" applyFill="1" applyBorder="1" applyAlignment="1">
      <alignment horizontal="center" vertical="center"/>
    </xf>
    <xf numFmtId="0" fontId="0" fillId="0" borderId="0" xfId="0" applyNumberFormat="1"/>
    <xf numFmtId="165" fontId="13" fillId="0" borderId="7" xfId="0" applyNumberFormat="1" applyFont="1" applyBorder="1" applyAlignment="1">
      <alignment vertical="center"/>
    </xf>
    <xf numFmtId="0" fontId="10" fillId="8" borderId="3" xfId="0" applyFont="1" applyFill="1" applyBorder="1" applyAlignment="1">
      <alignment horizontal="center" vertical="center" wrapText="1"/>
    </xf>
    <xf numFmtId="0" fontId="10" fillId="8" borderId="9" xfId="0" applyFont="1" applyFill="1" applyBorder="1" applyAlignment="1">
      <alignment horizontal="center" vertical="center" wrapText="1"/>
    </xf>
    <xf numFmtId="165" fontId="13" fillId="7" borderId="0" xfId="0" applyNumberFormat="1" applyFont="1" applyFill="1" applyBorder="1" applyAlignment="1">
      <alignment vertical="center"/>
    </xf>
    <xf numFmtId="165" fontId="13" fillId="0" borderId="2" xfId="0" applyNumberFormat="1" applyFont="1" applyBorder="1" applyAlignment="1">
      <alignment vertical="center"/>
    </xf>
    <xf numFmtId="4" fontId="16" fillId="6" borderId="2" xfId="0" applyNumberFormat="1" applyFont="1" applyFill="1" applyBorder="1" applyAlignment="1">
      <alignment horizontal="center" vertical="center" wrapText="1"/>
    </xf>
    <xf numFmtId="0" fontId="14" fillId="4" borderId="9" xfId="2" applyFont="1" applyFill="1" applyBorder="1" applyAlignment="1" applyProtection="1">
      <alignment horizontal="left" vertical="center" wrapText="1"/>
    </xf>
    <xf numFmtId="0" fontId="16" fillId="6" borderId="2" xfId="0" applyNumberFormat="1" applyFont="1" applyFill="1" applyBorder="1" applyAlignment="1">
      <alignment horizontal="center" vertical="center" wrapText="1"/>
    </xf>
    <xf numFmtId="0" fontId="14" fillId="6" borderId="9" xfId="0" applyFont="1" applyFill="1" applyBorder="1" applyAlignment="1">
      <alignment vertical="center" wrapText="1"/>
    </xf>
    <xf numFmtId="0" fontId="0" fillId="4" borderId="7" xfId="0" applyFill="1" applyBorder="1" applyAlignment="1">
      <alignment horizontal="center" vertical="center" wrapText="1"/>
    </xf>
    <xf numFmtId="0" fontId="0" fillId="0" borderId="0" xfId="0" applyProtection="1">
      <protection locked="0"/>
    </xf>
    <xf numFmtId="0" fontId="6" fillId="0" borderId="0" xfId="0" applyFont="1" applyBorder="1" applyAlignment="1" applyProtection="1">
      <protection locked="0"/>
    </xf>
    <xf numFmtId="0" fontId="8" fillId="4" borderId="7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/>
    </xf>
    <xf numFmtId="2" fontId="4" fillId="4" borderId="7" xfId="0" applyNumberFormat="1" applyFont="1" applyFill="1" applyBorder="1" applyAlignment="1" applyProtection="1">
      <alignment horizontal="center" vertical="center"/>
    </xf>
    <xf numFmtId="0" fontId="15" fillId="4" borderId="7" xfId="0" applyFont="1" applyFill="1" applyBorder="1" applyAlignment="1" applyProtection="1">
      <alignment horizontal="center" vertical="center"/>
    </xf>
    <xf numFmtId="0" fontId="8" fillId="6" borderId="7" xfId="0" applyFont="1" applyFill="1" applyBorder="1" applyAlignment="1" applyProtection="1">
      <alignment horizontal="center" vertical="center"/>
    </xf>
    <xf numFmtId="2" fontId="4" fillId="6" borderId="7" xfId="0" applyNumberFormat="1" applyFont="1" applyFill="1" applyBorder="1" applyAlignment="1" applyProtection="1">
      <alignment horizontal="center" vertical="center"/>
    </xf>
    <xf numFmtId="0" fontId="15" fillId="6" borderId="7" xfId="0" applyFont="1" applyFill="1" applyBorder="1" applyAlignment="1" applyProtection="1">
      <alignment horizontal="center" vertical="center"/>
    </xf>
    <xf numFmtId="2" fontId="8" fillId="6" borderId="7" xfId="0" applyNumberFormat="1" applyFont="1" applyFill="1" applyBorder="1" applyAlignment="1" applyProtection="1">
      <alignment horizontal="center" vertical="center" wrapText="1"/>
    </xf>
    <xf numFmtId="2" fontId="8" fillId="4" borderId="7" xfId="0" applyNumberFormat="1" applyFont="1" applyFill="1" applyBorder="1" applyAlignment="1" applyProtection="1">
      <alignment horizontal="center" vertical="center" wrapText="1"/>
    </xf>
    <xf numFmtId="0" fontId="14" fillId="4" borderId="8" xfId="0" applyFont="1" applyFill="1" applyBorder="1" applyAlignment="1" applyProtection="1">
      <alignment vertical="center" wrapText="1"/>
    </xf>
    <xf numFmtId="0" fontId="10" fillId="8" borderId="7" xfId="0" applyFont="1" applyFill="1" applyBorder="1" applyAlignment="1" applyProtection="1">
      <alignment horizontal="center" vertical="center" wrapText="1"/>
    </xf>
    <xf numFmtId="0" fontId="10" fillId="8" borderId="2" xfId="0" applyFont="1" applyFill="1" applyBorder="1" applyAlignment="1" applyProtection="1">
      <alignment horizontal="center" vertical="center" wrapText="1"/>
    </xf>
    <xf numFmtId="0" fontId="0" fillId="6" borderId="4" xfId="0" applyFont="1" applyFill="1" applyBorder="1" applyAlignment="1" applyProtection="1">
      <alignment vertical="center" wrapText="1"/>
    </xf>
    <xf numFmtId="0" fontId="14" fillId="6" borderId="8" xfId="0" applyFont="1" applyFill="1" applyBorder="1" applyAlignment="1" applyProtection="1">
      <alignment vertical="center" wrapText="1"/>
    </xf>
    <xf numFmtId="4" fontId="12" fillId="8" borderId="7" xfId="0" applyNumberFormat="1" applyFont="1" applyFill="1" applyBorder="1" applyAlignment="1" applyProtection="1">
      <alignment vertical="center"/>
    </xf>
    <xf numFmtId="0" fontId="9" fillId="8" borderId="7" xfId="0" applyFont="1" applyFill="1" applyBorder="1" applyAlignment="1" applyProtection="1">
      <alignment horizontal="center" vertical="center"/>
    </xf>
    <xf numFmtId="0" fontId="9" fillId="8" borderId="7" xfId="0" applyFont="1" applyFill="1" applyBorder="1" applyAlignment="1" applyProtection="1">
      <alignment horizontal="center" vertical="center" wrapText="1"/>
    </xf>
    <xf numFmtId="4" fontId="16" fillId="6" borderId="7" xfId="0" applyNumberFormat="1" applyFont="1" applyFill="1" applyBorder="1" applyAlignment="1" applyProtection="1">
      <alignment horizontal="center" vertical="center" wrapText="1"/>
    </xf>
    <xf numFmtId="4" fontId="16" fillId="4" borderId="7" xfId="0" applyNumberFormat="1" applyFont="1" applyFill="1" applyBorder="1" applyAlignment="1" applyProtection="1">
      <alignment horizontal="center" vertical="center" wrapText="1"/>
    </xf>
    <xf numFmtId="0" fontId="15" fillId="6" borderId="6" xfId="0" applyFont="1" applyFill="1" applyBorder="1" applyAlignment="1" applyProtection="1">
      <alignment horizontal="center" vertical="center"/>
    </xf>
    <xf numFmtId="0" fontId="2" fillId="8" borderId="7" xfId="0" applyFont="1" applyFill="1" applyBorder="1" applyAlignment="1" applyProtection="1">
      <alignment vertical="center"/>
    </xf>
    <xf numFmtId="0" fontId="10" fillId="8" borderId="2" xfId="0" applyFont="1" applyFill="1" applyBorder="1" applyAlignment="1" applyProtection="1">
      <alignment horizontal="center" vertical="center"/>
    </xf>
    <xf numFmtId="2" fontId="9" fillId="8" borderId="2" xfId="0" applyNumberFormat="1" applyFont="1" applyFill="1" applyBorder="1" applyAlignment="1" applyProtection="1">
      <alignment horizontal="center" vertical="center" wrapText="1"/>
    </xf>
    <xf numFmtId="164" fontId="9" fillId="8" borderId="2" xfId="1" applyNumberFormat="1" applyFont="1" applyFill="1" applyBorder="1" applyAlignment="1" applyProtection="1">
      <alignment horizontal="center" vertical="center" wrapText="1"/>
    </xf>
    <xf numFmtId="0" fontId="14" fillId="6" borderId="9" xfId="0" applyFont="1" applyFill="1" applyBorder="1" applyAlignment="1" applyProtection="1">
      <alignment vertical="center" wrapText="1"/>
    </xf>
    <xf numFmtId="0" fontId="14" fillId="6" borderId="9" xfId="2" applyFont="1" applyFill="1" applyBorder="1" applyAlignment="1" applyProtection="1">
      <alignment horizontal="left" vertical="center" wrapText="1"/>
    </xf>
    <xf numFmtId="0" fontId="0" fillId="6" borderId="14" xfId="0" applyFont="1" applyFill="1" applyBorder="1" applyAlignment="1" applyProtection="1">
      <alignment horizontal="center" vertical="center" wrapText="1"/>
    </xf>
    <xf numFmtId="0" fontId="0" fillId="6" borderId="3" xfId="0" applyFont="1" applyFill="1" applyBorder="1" applyAlignment="1" applyProtection="1">
      <alignment horizontal="center" vertical="center" wrapText="1"/>
    </xf>
    <xf numFmtId="0" fontId="10" fillId="8" borderId="7" xfId="0" applyFont="1" applyFill="1" applyBorder="1" applyAlignment="1">
      <alignment horizontal="center" vertical="center" wrapText="1"/>
    </xf>
    <xf numFmtId="0" fontId="0" fillId="6" borderId="1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/>
    </xf>
    <xf numFmtId="0" fontId="0" fillId="0" borderId="0" xfId="0" applyFill="1"/>
    <xf numFmtId="0" fontId="3" fillId="0" borderId="0" xfId="0" applyFont="1" applyFill="1" applyBorder="1" applyAlignment="1" applyProtection="1">
      <alignment horizontal="left" wrapText="1"/>
      <protection locked="0"/>
    </xf>
    <xf numFmtId="0" fontId="6" fillId="0" borderId="0" xfId="0" applyFont="1" applyFill="1" applyBorder="1" applyAlignment="1" applyProtection="1">
      <protection locked="0"/>
    </xf>
    <xf numFmtId="0" fontId="10" fillId="0" borderId="7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vertical="center" wrapText="1"/>
    </xf>
    <xf numFmtId="0" fontId="10" fillId="0" borderId="7" xfId="0" applyFont="1" applyFill="1" applyBorder="1" applyAlignment="1" applyProtection="1">
      <alignment horizontal="left" vertical="center" wrapText="1"/>
    </xf>
    <xf numFmtId="0" fontId="10" fillId="0" borderId="7" xfId="0" applyFont="1" applyFill="1" applyBorder="1" applyAlignment="1" applyProtection="1">
      <alignment horizontal="center" vertical="center"/>
    </xf>
    <xf numFmtId="0" fontId="10" fillId="0" borderId="5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 applyProtection="1">
      <alignment horizontal="center" vertical="center" wrapText="1"/>
    </xf>
    <xf numFmtId="0" fontId="10" fillId="0" borderId="4" xfId="0" applyFont="1" applyFill="1" applyBorder="1" applyAlignment="1" applyProtection="1">
      <alignment horizontal="center" vertical="center" wrapText="1"/>
    </xf>
    <xf numFmtId="0" fontId="0" fillId="0" borderId="3" xfId="0" applyFont="1" applyFill="1" applyBorder="1" applyAlignment="1" applyProtection="1">
      <alignment horizontal="center" vertical="center" wrapText="1"/>
    </xf>
    <xf numFmtId="0" fontId="0" fillId="0" borderId="14" xfId="0" applyFont="1" applyFill="1" applyBorder="1" applyAlignment="1" applyProtection="1">
      <alignment horizontal="center" vertical="center" wrapText="1"/>
    </xf>
    <xf numFmtId="2" fontId="24" fillId="4" borderId="7" xfId="0" applyNumberFormat="1" applyFont="1" applyFill="1" applyBorder="1" applyAlignment="1" applyProtection="1">
      <alignment horizontal="center" vertical="center"/>
    </xf>
    <xf numFmtId="2" fontId="24" fillId="6" borderId="7" xfId="0" applyNumberFormat="1" applyFont="1" applyFill="1" applyBorder="1" applyAlignment="1" applyProtection="1">
      <alignment horizontal="center" vertical="center"/>
    </xf>
    <xf numFmtId="0" fontId="15" fillId="4" borderId="2" xfId="0" applyFont="1" applyFill="1" applyBorder="1" applyAlignment="1" applyProtection="1">
      <alignment horizontal="center" vertical="center" wrapText="1"/>
    </xf>
    <xf numFmtId="2" fontId="8" fillId="4" borderId="2" xfId="0" applyNumberFormat="1" applyFont="1" applyFill="1" applyBorder="1" applyAlignment="1" applyProtection="1">
      <alignment horizontal="center" vertical="center"/>
    </xf>
    <xf numFmtId="0" fontId="15" fillId="4" borderId="7" xfId="0" applyFont="1" applyFill="1" applyBorder="1" applyAlignment="1" applyProtection="1">
      <alignment horizontal="center" vertical="center" wrapText="1"/>
    </xf>
    <xf numFmtId="2" fontId="8" fillId="4" borderId="7" xfId="0" applyNumberFormat="1" applyFont="1" applyFill="1" applyBorder="1" applyAlignment="1" applyProtection="1">
      <alignment horizontal="center" vertical="center"/>
    </xf>
    <xf numFmtId="2" fontId="8" fillId="6" borderId="7" xfId="0" applyNumberFormat="1" applyFont="1" applyFill="1" applyBorder="1" applyAlignment="1" applyProtection="1">
      <alignment horizontal="center" vertical="center"/>
    </xf>
    <xf numFmtId="0" fontId="15" fillId="6" borderId="7" xfId="0" applyFont="1" applyFill="1" applyBorder="1" applyAlignment="1" applyProtection="1">
      <alignment horizontal="center" vertical="center" wrapText="1"/>
    </xf>
    <xf numFmtId="0" fontId="15" fillId="0" borderId="7" xfId="0" applyFont="1" applyFill="1" applyBorder="1" applyAlignment="1" applyProtection="1">
      <alignment horizontal="center" vertical="center" wrapText="1"/>
    </xf>
    <xf numFmtId="2" fontId="8" fillId="0" borderId="7" xfId="0" applyNumberFormat="1" applyFont="1" applyFill="1" applyBorder="1" applyAlignment="1" applyProtection="1">
      <alignment horizontal="center" vertical="center"/>
    </xf>
    <xf numFmtId="2" fontId="24" fillId="0" borderId="7" xfId="0" applyNumberFormat="1" applyFont="1" applyFill="1" applyBorder="1" applyAlignment="1" applyProtection="1">
      <alignment horizontal="center" vertical="center"/>
    </xf>
    <xf numFmtId="0" fontId="0" fillId="0" borderId="7" xfId="0" applyFont="1" applyFill="1" applyBorder="1" applyAlignment="1" applyProtection="1">
      <alignment vertical="center" wrapText="1"/>
    </xf>
    <xf numFmtId="0" fontId="0" fillId="0" borderId="2" xfId="0" applyFont="1" applyFill="1" applyBorder="1" applyAlignment="1" applyProtection="1">
      <alignment vertical="center" wrapText="1"/>
    </xf>
    <xf numFmtId="0" fontId="0" fillId="0" borderId="12" xfId="0" applyFont="1" applyFill="1" applyBorder="1" applyAlignment="1" applyProtection="1">
      <alignment horizontal="center" vertical="center" wrapText="1"/>
    </xf>
    <xf numFmtId="4" fontId="8" fillId="6" borderId="2" xfId="0" applyNumberFormat="1" applyFont="1" applyFill="1" applyBorder="1" applyAlignment="1" applyProtection="1">
      <alignment horizontal="center" vertical="center"/>
    </xf>
    <xf numFmtId="0" fontId="8" fillId="6" borderId="7" xfId="0" applyFont="1" applyFill="1" applyBorder="1" applyAlignment="1">
      <alignment horizontal="center" vertical="center" wrapText="1"/>
    </xf>
    <xf numFmtId="0" fontId="8" fillId="6" borderId="7" xfId="0" applyNumberFormat="1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/>
    </xf>
    <xf numFmtId="0" fontId="8" fillId="0" borderId="7" xfId="0" applyNumberFormat="1" applyFont="1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0" borderId="4" xfId="0" applyFont="1" applyFill="1" applyBorder="1" applyAlignment="1" applyProtection="1">
      <alignment vertical="center" wrapText="1"/>
    </xf>
    <xf numFmtId="0" fontId="0" fillId="3" borderId="4" xfId="0" applyFont="1" applyFill="1" applyBorder="1" applyAlignment="1" applyProtection="1">
      <alignment vertical="center" wrapText="1"/>
    </xf>
    <xf numFmtId="0" fontId="8" fillId="3" borderId="7" xfId="0" applyFont="1" applyFill="1" applyBorder="1" applyAlignment="1" applyProtection="1">
      <alignment horizontal="center" vertical="center"/>
    </xf>
    <xf numFmtId="2" fontId="24" fillId="3" borderId="7" xfId="0" applyNumberFormat="1" applyFont="1" applyFill="1" applyBorder="1" applyAlignment="1" applyProtection="1">
      <alignment horizontal="center" vertical="center"/>
    </xf>
    <xf numFmtId="0" fontId="14" fillId="3" borderId="8" xfId="0" applyFont="1" applyFill="1" applyBorder="1" applyAlignment="1" applyProtection="1">
      <alignment vertical="center" wrapText="1"/>
    </xf>
    <xf numFmtId="0" fontId="8" fillId="3" borderId="9" xfId="0" applyFont="1" applyFill="1" applyBorder="1" applyAlignment="1" applyProtection="1">
      <alignment horizontal="center" vertical="center"/>
    </xf>
    <xf numFmtId="0" fontId="14" fillId="0" borderId="8" xfId="0" applyFont="1" applyFill="1" applyBorder="1" applyAlignment="1" applyProtection="1">
      <alignment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vertical="top" wrapText="1"/>
    </xf>
    <xf numFmtId="0" fontId="14" fillId="0" borderId="14" xfId="0" applyFont="1" applyFill="1" applyBorder="1" applyAlignment="1" applyProtection="1">
      <alignment horizontal="left" vertical="center" wrapText="1"/>
    </xf>
    <xf numFmtId="0" fontId="18" fillId="0" borderId="7" xfId="0" applyFont="1" applyFill="1" applyBorder="1" applyAlignment="1">
      <alignment horizontal="center" vertical="center"/>
    </xf>
    <xf numFmtId="0" fontId="18" fillId="0" borderId="7" xfId="0" applyNumberFormat="1" applyFont="1" applyFill="1" applyBorder="1" applyAlignment="1">
      <alignment horizontal="center" vertical="center"/>
    </xf>
    <xf numFmtId="0" fontId="23" fillId="0" borderId="7" xfId="3" applyFill="1" applyBorder="1" applyAlignment="1">
      <alignment horizontal="center" vertic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0" fillId="4" borderId="9" xfId="0" applyFont="1" applyFill="1" applyBorder="1" applyAlignment="1" applyProtection="1">
      <alignment horizontal="center" vertical="center" wrapText="1"/>
    </xf>
    <xf numFmtId="0" fontId="0" fillId="4" borderId="8" xfId="0" applyFont="1" applyFill="1" applyBorder="1" applyAlignment="1" applyProtection="1">
      <alignment horizontal="center" vertical="center" wrapText="1"/>
    </xf>
    <xf numFmtId="0" fontId="0" fillId="6" borderId="9" xfId="0" applyFont="1" applyFill="1" applyBorder="1" applyAlignment="1" applyProtection="1">
      <alignment horizontal="center" vertical="center" wrapText="1"/>
    </xf>
    <xf numFmtId="0" fontId="0" fillId="6" borderId="8" xfId="0" applyFont="1" applyFill="1" applyBorder="1" applyAlignment="1" applyProtection="1">
      <alignment horizontal="center" vertical="center" wrapText="1"/>
    </xf>
    <xf numFmtId="0" fontId="8" fillId="4" borderId="2" xfId="0" applyFont="1" applyFill="1" applyBorder="1" applyAlignment="1" applyProtection="1">
      <alignment horizontal="center" vertical="center" wrapText="1"/>
    </xf>
    <xf numFmtId="0" fontId="14" fillId="4" borderId="9" xfId="0" applyFont="1" applyFill="1" applyBorder="1" applyAlignment="1" applyProtection="1">
      <alignment horizontal="left" vertical="top" wrapText="1"/>
    </xf>
    <xf numFmtId="0" fontId="8" fillId="0" borderId="10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horizontal="center" vertical="center"/>
    </xf>
    <xf numFmtId="164" fontId="12" fillId="8" borderId="7" xfId="1" applyNumberFormat="1" applyFont="1" applyFill="1" applyBorder="1" applyAlignment="1" applyProtection="1">
      <alignment horizontal="right" vertical="center" wrapText="1"/>
    </xf>
    <xf numFmtId="2" fontId="8" fillId="6" borderId="2" xfId="0" applyNumberFormat="1" applyFont="1" applyFill="1" applyBorder="1" applyAlignment="1" applyProtection="1">
      <alignment horizontal="center" vertical="center"/>
    </xf>
    <xf numFmtId="0" fontId="15" fillId="6" borderId="2" xfId="0" applyFont="1" applyFill="1" applyBorder="1" applyAlignment="1" applyProtection="1">
      <alignment horizontal="center" vertical="center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1" xfId="0" applyFont="1" applyFill="1" applyBorder="1" applyAlignment="1" applyProtection="1">
      <alignment horizontal="center" vertical="center" wrapText="1"/>
    </xf>
    <xf numFmtId="164" fontId="12" fillId="8" borderId="2" xfId="1" applyNumberFormat="1" applyFont="1" applyFill="1" applyBorder="1" applyAlignment="1" applyProtection="1">
      <alignment horizontal="right" vertical="center" wrapText="1"/>
    </xf>
    <xf numFmtId="0" fontId="15" fillId="6" borderId="2" xfId="0" applyFont="1" applyFill="1" applyBorder="1" applyAlignment="1" applyProtection="1">
      <alignment horizontal="center" vertical="center" wrapText="1"/>
    </xf>
    <xf numFmtId="0" fontId="8" fillId="6" borderId="2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0" fontId="10" fillId="8" borderId="2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0" fontId="0" fillId="4" borderId="2" xfId="0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0" fillId="4" borderId="8" xfId="0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8" fillId="0" borderId="8" xfId="0" applyFont="1" applyFill="1" applyBorder="1" applyAlignment="1" applyProtection="1">
      <alignment horizontal="center" vertical="center" wrapText="1"/>
    </xf>
    <xf numFmtId="0" fontId="0" fillId="6" borderId="7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15" fillId="4" borderId="2" xfId="0" applyFont="1" applyFill="1" applyBorder="1" applyAlignment="1" applyProtection="1">
      <alignment horizontal="center" vertical="center"/>
    </xf>
    <xf numFmtId="0" fontId="0" fillId="6" borderId="2" xfId="0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center" vertical="center" wrapText="1"/>
    </xf>
    <xf numFmtId="0" fontId="8" fillId="3" borderId="1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14" fillId="0" borderId="9" xfId="0" applyFont="1" applyFill="1" applyBorder="1" applyAlignment="1" applyProtection="1">
      <alignment horizontal="left" vertical="center" wrapText="1"/>
    </xf>
    <xf numFmtId="0" fontId="14" fillId="0" borderId="8" xfId="0" applyFont="1" applyFill="1" applyBorder="1" applyAlignment="1" applyProtection="1">
      <alignment horizontal="left"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0" fillId="0" borderId="9" xfId="0" applyFont="1" applyFill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left" wrapText="1"/>
      <protection locked="0"/>
    </xf>
    <xf numFmtId="0" fontId="0" fillId="4" borderId="7" xfId="0" applyFont="1" applyFill="1" applyBorder="1" applyAlignment="1" applyProtection="1">
      <alignment horizontal="center" vertical="center" wrapText="1"/>
    </xf>
    <xf numFmtId="0" fontId="8" fillId="6" borderId="2" xfId="0" applyFont="1" applyFill="1" applyBorder="1" applyAlignment="1">
      <alignment horizontal="center" vertical="center"/>
    </xf>
    <xf numFmtId="164" fontId="12" fillId="8" borderId="2" xfId="1" applyNumberFormat="1" applyFont="1" applyFill="1" applyBorder="1" applyAlignment="1">
      <alignment horizontal="right" vertical="center" wrapText="1"/>
    </xf>
    <xf numFmtId="0" fontId="18" fillId="6" borderId="2" xfId="0" applyNumberFormat="1" applyFont="1" applyFill="1" applyBorder="1" applyAlignment="1">
      <alignment horizontal="center" vertical="center"/>
    </xf>
    <xf numFmtId="0" fontId="18" fillId="6" borderId="2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165" fontId="13" fillId="6" borderId="7" xfId="0" applyNumberFormat="1" applyFont="1" applyFill="1" applyBorder="1" applyAlignment="1">
      <alignment vertical="center"/>
    </xf>
    <xf numFmtId="0" fontId="18" fillId="4" borderId="2" xfId="0" applyNumberFormat="1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164" fontId="12" fillId="8" borderId="7" xfId="1" applyNumberFormat="1" applyFont="1" applyFill="1" applyBorder="1" applyAlignment="1">
      <alignment horizontal="right" vertical="center" wrapText="1"/>
    </xf>
    <xf numFmtId="2" fontId="12" fillId="8" borderId="7" xfId="1" applyNumberFormat="1" applyFont="1" applyFill="1" applyBorder="1" applyAlignment="1" applyProtection="1">
      <alignment horizontal="right" vertical="center" wrapText="1"/>
    </xf>
    <xf numFmtId="2" fontId="12" fillId="8" borderId="7" xfId="0" applyNumberFormat="1" applyFont="1" applyFill="1" applyBorder="1" applyAlignment="1" applyProtection="1">
      <alignment horizontal="right" vertical="center"/>
    </xf>
    <xf numFmtId="4" fontId="12" fillId="8" borderId="2" xfId="1" applyNumberFormat="1" applyFont="1" applyFill="1" applyBorder="1" applyAlignment="1" applyProtection="1">
      <alignment horizontal="right" vertical="center" wrapText="1"/>
    </xf>
    <xf numFmtId="2" fontId="12" fillId="8" borderId="2" xfId="0" applyNumberFormat="1" applyFont="1" applyFill="1" applyBorder="1" applyAlignment="1" applyProtection="1">
      <alignment vertical="center"/>
    </xf>
    <xf numFmtId="2" fontId="12" fillId="8" borderId="7" xfId="0" applyNumberFormat="1" applyFont="1" applyFill="1" applyBorder="1" applyAlignment="1" applyProtection="1">
      <alignment vertical="center"/>
    </xf>
    <xf numFmtId="2" fontId="12" fillId="8" borderId="2" xfId="1" applyNumberFormat="1" applyFont="1" applyFill="1" applyBorder="1" applyAlignment="1" applyProtection="1">
      <alignment horizontal="right" vertical="center" wrapText="1"/>
    </xf>
    <xf numFmtId="2" fontId="12" fillId="8" borderId="2" xfId="0" applyNumberFormat="1" applyFont="1" applyFill="1" applyBorder="1" applyAlignment="1" applyProtection="1">
      <alignment horizontal="right" vertical="center"/>
    </xf>
    <xf numFmtId="0" fontId="14" fillId="6" borderId="9" xfId="0" applyFont="1" applyFill="1" applyBorder="1" applyAlignment="1" applyProtection="1">
      <alignment horizontal="left" vertical="top" wrapText="1"/>
    </xf>
    <xf numFmtId="0" fontId="0" fillId="0" borderId="7" xfId="0" applyBorder="1" applyAlignment="1">
      <alignment horizontal="center" vertical="center"/>
    </xf>
    <xf numFmtId="0" fontId="8" fillId="0" borderId="9" xfId="0" applyFont="1" applyFill="1" applyBorder="1" applyAlignment="1" applyProtection="1">
      <alignment horizontal="center" vertical="center"/>
    </xf>
    <xf numFmtId="164" fontId="12" fillId="8" borderId="7" xfId="1" applyNumberFormat="1" applyFont="1" applyFill="1" applyBorder="1" applyAlignment="1" applyProtection="1">
      <alignment horizontal="right" vertical="center" wrapText="1"/>
    </xf>
    <xf numFmtId="164" fontId="12" fillId="8" borderId="7" xfId="1" applyNumberFormat="1" applyFont="1" applyFill="1" applyBorder="1" applyAlignment="1">
      <alignment horizontal="right" vertical="center" wrapText="1"/>
    </xf>
    <xf numFmtId="0" fontId="0" fillId="0" borderId="7" xfId="0" applyNumberFormat="1" applyBorder="1" applyAlignment="1">
      <alignment horizontal="center" vertical="center"/>
    </xf>
    <xf numFmtId="0" fontId="8" fillId="0" borderId="0" xfId="0" applyFont="1" applyFill="1"/>
    <xf numFmtId="0" fontId="8" fillId="0" borderId="7" xfId="0" applyFont="1" applyBorder="1" applyAlignment="1">
      <alignment horizontal="center" vertical="center"/>
    </xf>
    <xf numFmtId="0" fontId="9" fillId="8" borderId="2" xfId="0" applyFont="1" applyFill="1" applyBorder="1" applyAlignment="1">
      <alignment horizontal="center" vertical="center"/>
    </xf>
    <xf numFmtId="0" fontId="9" fillId="8" borderId="2" xfId="0" applyFont="1" applyFill="1" applyBorder="1" applyAlignment="1">
      <alignment horizontal="center" vertical="center" wrapText="1"/>
    </xf>
    <xf numFmtId="0" fontId="10" fillId="8" borderId="2" xfId="0" applyFont="1" applyFill="1" applyBorder="1" applyAlignment="1">
      <alignment horizontal="center" vertical="center" wrapText="1"/>
    </xf>
    <xf numFmtId="0" fontId="9" fillId="8" borderId="2" xfId="0" applyFont="1" applyFill="1" applyBorder="1" applyAlignment="1" applyProtection="1">
      <alignment horizontal="center" vertical="center" wrapText="1"/>
      <protection hidden="1"/>
    </xf>
    <xf numFmtId="164" fontId="12" fillId="8" borderId="2" xfId="1" applyNumberFormat="1" applyFont="1" applyFill="1" applyBorder="1" applyAlignment="1">
      <alignment horizontal="righ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/>
    </xf>
    <xf numFmtId="0" fontId="8" fillId="6" borderId="2" xfId="0" applyNumberFormat="1" applyFont="1" applyFill="1" applyBorder="1" applyAlignment="1">
      <alignment horizontal="center" vertical="center"/>
    </xf>
    <xf numFmtId="164" fontId="12" fillId="8" borderId="2" xfId="1" applyNumberFormat="1" applyFont="1" applyFill="1" applyBorder="1" applyAlignment="1">
      <alignment horizontal="right" vertical="center" wrapText="1"/>
    </xf>
    <xf numFmtId="0" fontId="14" fillId="4" borderId="8" xfId="0" applyFont="1" applyFill="1" applyBorder="1" applyAlignment="1">
      <alignment horizontal="left" vertical="top" wrapText="1"/>
    </xf>
    <xf numFmtId="0" fontId="0" fillId="4" borderId="2" xfId="0" applyFill="1" applyBorder="1" applyAlignment="1">
      <alignment horizontal="center" vertical="center" wrapText="1"/>
    </xf>
    <xf numFmtId="0" fontId="18" fillId="4" borderId="2" xfId="0" applyFont="1" applyFill="1" applyBorder="1" applyAlignment="1">
      <alignment horizontal="center" vertical="center"/>
    </xf>
    <xf numFmtId="0" fontId="18" fillId="4" borderId="2" xfId="0" applyNumberFormat="1" applyFont="1" applyFill="1" applyBorder="1" applyAlignment="1">
      <alignment horizontal="center" vertical="center"/>
    </xf>
    <xf numFmtId="164" fontId="12" fillId="8" borderId="7" xfId="1" applyNumberFormat="1" applyFont="1" applyFill="1" applyBorder="1" applyAlignment="1">
      <alignment horizontal="right" vertical="center" wrapText="1"/>
    </xf>
    <xf numFmtId="0" fontId="18" fillId="0" borderId="0" xfId="0" applyFont="1"/>
    <xf numFmtId="0" fontId="18" fillId="0" borderId="0" xfId="0" applyFont="1" applyBorder="1"/>
    <xf numFmtId="0" fontId="25" fillId="0" borderId="14" xfId="0" applyFont="1" applyBorder="1" applyAlignment="1" applyProtection="1">
      <alignment vertical="center" wrapText="1"/>
      <protection locked="0"/>
    </xf>
    <xf numFmtId="49" fontId="25" fillId="0" borderId="7" xfId="0" applyNumberFormat="1" applyFont="1" applyBorder="1" applyAlignment="1">
      <alignment horizontal="center" vertical="center" wrapText="1"/>
    </xf>
    <xf numFmtId="0" fontId="0" fillId="10" borderId="3" xfId="0" applyFont="1" applyFill="1" applyBorder="1" applyAlignment="1" applyProtection="1">
      <alignment horizontal="center" vertical="center" wrapText="1"/>
    </xf>
    <xf numFmtId="0" fontId="8" fillId="10" borderId="10" xfId="0" applyFont="1" applyFill="1" applyBorder="1" applyAlignment="1" applyProtection="1">
      <alignment horizontal="center" vertical="center" wrapText="1"/>
    </xf>
    <xf numFmtId="0" fontId="8" fillId="10" borderId="7" xfId="0" applyFont="1" applyFill="1" applyBorder="1" applyAlignment="1" applyProtection="1">
      <alignment horizontal="center" vertical="center"/>
    </xf>
    <xf numFmtId="2" fontId="24" fillId="10" borderId="7" xfId="0" applyNumberFormat="1" applyFont="1" applyFill="1" applyBorder="1" applyAlignment="1" applyProtection="1">
      <alignment horizontal="center" vertical="center"/>
    </xf>
    <xf numFmtId="0" fontId="0" fillId="10" borderId="12" xfId="0" applyFont="1" applyFill="1" applyBorder="1" applyAlignment="1" applyProtection="1">
      <alignment horizontal="center" vertical="center" wrapText="1"/>
    </xf>
    <xf numFmtId="0" fontId="8" fillId="10" borderId="0" xfId="0" applyFont="1" applyFill="1" applyBorder="1" applyAlignment="1" applyProtection="1">
      <alignment horizontal="center" vertical="center" wrapText="1"/>
    </xf>
    <xf numFmtId="0" fontId="0" fillId="10" borderId="14" xfId="0" applyFont="1" applyFill="1" applyBorder="1" applyAlignment="1" applyProtection="1">
      <alignment horizontal="center" vertical="center" wrapText="1"/>
    </xf>
    <xf numFmtId="0" fontId="8" fillId="10" borderId="1" xfId="0" applyFont="1" applyFill="1" applyBorder="1" applyAlignment="1" applyProtection="1">
      <alignment horizontal="center" vertical="center" wrapText="1"/>
    </xf>
    <xf numFmtId="0" fontId="8" fillId="10" borderId="7" xfId="0" applyFont="1" applyFill="1" applyBorder="1" applyAlignment="1" applyProtection="1">
      <alignment horizontal="center" vertical="center" wrapText="1"/>
    </xf>
    <xf numFmtId="49" fontId="25" fillId="10" borderId="7" xfId="0" applyNumberFormat="1" applyFont="1" applyFill="1" applyBorder="1" applyAlignment="1">
      <alignment horizontal="center" vertical="center" wrapText="1"/>
    </xf>
    <xf numFmtId="0" fontId="14" fillId="10" borderId="8" xfId="0" applyFont="1" applyFill="1" applyBorder="1" applyAlignment="1" applyProtection="1">
      <alignment vertical="center" wrapText="1"/>
    </xf>
    <xf numFmtId="0" fontId="11" fillId="3" borderId="7" xfId="0" applyFont="1" applyFill="1" applyBorder="1" applyAlignment="1" applyProtection="1">
      <alignment vertical="center"/>
    </xf>
    <xf numFmtId="0" fontId="11" fillId="3" borderId="6" xfId="0" applyFont="1" applyFill="1" applyBorder="1" applyAlignment="1" applyProtection="1">
      <alignment vertical="center"/>
    </xf>
    <xf numFmtId="0" fontId="11" fillId="3" borderId="5" xfId="0" applyFont="1" applyFill="1" applyBorder="1" applyAlignment="1" applyProtection="1">
      <alignment vertical="center"/>
    </xf>
    <xf numFmtId="0" fontId="14" fillId="6" borderId="8" xfId="0" applyFont="1" applyFill="1" applyBorder="1" applyAlignment="1">
      <alignment vertical="top" wrapText="1"/>
    </xf>
    <xf numFmtId="0" fontId="18" fillId="0" borderId="0" xfId="0" applyFont="1" applyProtection="1">
      <protection locked="0"/>
    </xf>
    <xf numFmtId="0" fontId="25" fillId="0" borderId="0" xfId="0" applyFont="1" applyBorder="1" applyAlignment="1" applyProtection="1">
      <alignment horizontal="left" wrapText="1"/>
      <protection locked="0"/>
    </xf>
    <xf numFmtId="0" fontId="26" fillId="0" borderId="0" xfId="0" applyFont="1" applyBorder="1" applyAlignment="1" applyProtection="1">
      <alignment horizontal="left" wrapText="1"/>
      <protection locked="0"/>
    </xf>
    <xf numFmtId="0" fontId="27" fillId="0" borderId="0" xfId="0" applyFont="1" applyBorder="1" applyAlignment="1" applyProtection="1">
      <alignment horizontal="left" wrapText="1"/>
      <protection locked="0"/>
    </xf>
    <xf numFmtId="0" fontId="25" fillId="0" borderId="0" xfId="0" applyFont="1" applyBorder="1" applyAlignment="1">
      <alignment horizontal="center" vertical="center"/>
    </xf>
    <xf numFmtId="0" fontId="25" fillId="0" borderId="0" xfId="0" applyFont="1" applyBorder="1" applyAlignment="1" applyProtection="1">
      <alignment horizontal="left" vertical="center" wrapText="1"/>
      <protection locked="0"/>
    </xf>
    <xf numFmtId="49" fontId="25" fillId="0" borderId="0" xfId="0" applyNumberFormat="1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1" fontId="25" fillId="0" borderId="0" xfId="0" applyNumberFormat="1" applyFont="1" applyBorder="1" applyAlignment="1">
      <alignment horizontal="center" vertical="center" wrapText="1"/>
    </xf>
    <xf numFmtId="3" fontId="25" fillId="0" borderId="0" xfId="0" applyNumberFormat="1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 wrapText="1"/>
    </xf>
    <xf numFmtId="0" fontId="28" fillId="11" borderId="7" xfId="0" applyFont="1" applyFill="1" applyBorder="1" applyAlignment="1">
      <alignment horizontal="center" wrapText="1"/>
    </xf>
    <xf numFmtId="0" fontId="29" fillId="11" borderId="7" xfId="0" applyFont="1" applyFill="1" applyBorder="1" applyAlignment="1">
      <alignment horizontal="center" wrapText="1"/>
    </xf>
    <xf numFmtId="0" fontId="31" fillId="0" borderId="7" xfId="0" applyFont="1" applyBorder="1" applyAlignment="1">
      <alignment horizontal="center" wrapText="1"/>
    </xf>
    <xf numFmtId="0" fontId="29" fillId="11" borderId="2" xfId="0" applyFont="1" applyFill="1" applyBorder="1" applyAlignment="1">
      <alignment horizontal="center" wrapText="1"/>
    </xf>
    <xf numFmtId="0" fontId="31" fillId="0" borderId="2" xfId="0" applyFont="1" applyBorder="1" applyAlignment="1">
      <alignment horizont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8" fillId="0" borderId="9" xfId="0" applyFont="1" applyFill="1" applyBorder="1" applyAlignment="1" applyProtection="1">
      <alignment horizontal="center" vertical="center" wrapText="1"/>
    </xf>
    <xf numFmtId="0" fontId="14" fillId="0" borderId="9" xfId="0" applyFont="1" applyFill="1" applyBorder="1" applyAlignment="1" applyProtection="1">
      <alignment horizontal="left" vertical="top" wrapText="1"/>
    </xf>
    <xf numFmtId="0" fontId="14" fillId="0" borderId="9" xfId="0" applyFont="1" applyFill="1" applyBorder="1" applyAlignment="1">
      <alignment horizontal="left" vertical="top" wrapText="1"/>
    </xf>
    <xf numFmtId="2" fontId="12" fillId="8" borderId="2" xfId="1" applyNumberFormat="1" applyFont="1" applyFill="1" applyBorder="1" applyAlignment="1" applyProtection="1">
      <alignment horizontal="right" vertical="center" wrapText="1"/>
    </xf>
    <xf numFmtId="0" fontId="8" fillId="0" borderId="2" xfId="0" applyFont="1" applyFill="1" applyBorder="1" applyAlignment="1" applyProtection="1">
      <alignment horizontal="center" vertical="center"/>
    </xf>
    <xf numFmtId="0" fontId="0" fillId="0" borderId="2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164" fontId="12" fillId="8" borderId="7" xfId="1" applyNumberFormat="1" applyFont="1" applyFill="1" applyBorder="1" applyAlignment="1">
      <alignment horizontal="right" vertical="center" wrapText="1"/>
    </xf>
    <xf numFmtId="0" fontId="16" fillId="0" borderId="2" xfId="0" applyNumberFormat="1" applyFont="1" applyFill="1" applyBorder="1" applyAlignment="1">
      <alignment horizontal="center" vertical="center" wrapText="1"/>
    </xf>
    <xf numFmtId="165" fontId="13" fillId="0" borderId="2" xfId="0" applyNumberFormat="1" applyFont="1" applyFill="1" applyBorder="1" applyAlignment="1">
      <alignment vertical="center"/>
    </xf>
    <xf numFmtId="0" fontId="8" fillId="0" borderId="2" xfId="0" applyFont="1" applyFill="1" applyBorder="1" applyAlignment="1" applyProtection="1">
      <alignment horizontal="center" vertical="center" wrapText="1"/>
    </xf>
    <xf numFmtId="0" fontId="0" fillId="6" borderId="2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 wrapText="1"/>
    </xf>
    <xf numFmtId="2" fontId="12" fillId="8" borderId="2" xfId="1" applyNumberFormat="1" applyFont="1" applyFill="1" applyBorder="1" applyAlignment="1" applyProtection="1">
      <alignment horizontal="right" vertical="center" wrapText="1"/>
    </xf>
    <xf numFmtId="164" fontId="12" fillId="8" borderId="7" xfId="1" applyNumberFormat="1" applyFont="1" applyFill="1" applyBorder="1" applyAlignment="1">
      <alignment horizontal="right" vertical="center" wrapText="1"/>
    </xf>
    <xf numFmtId="0" fontId="26" fillId="0" borderId="0" xfId="0" applyFont="1" applyBorder="1" applyAlignment="1" applyProtection="1">
      <alignment horizontal="left" wrapText="1"/>
      <protection locked="0"/>
    </xf>
    <xf numFmtId="0" fontId="8" fillId="0" borderId="2" xfId="0" applyFont="1" applyFill="1" applyBorder="1" applyAlignment="1" applyProtection="1">
      <alignment vertical="center"/>
    </xf>
    <xf numFmtId="4" fontId="12" fillId="8" borderId="2" xfId="0" applyNumberFormat="1" applyFont="1" applyFill="1" applyBorder="1" applyAlignment="1" applyProtection="1">
      <alignment vertical="center"/>
    </xf>
    <xf numFmtId="4" fontId="12" fillId="8" borderId="2" xfId="0" applyNumberFormat="1" applyFont="1" applyFill="1" applyBorder="1" applyAlignment="1">
      <alignment vertical="center"/>
    </xf>
    <xf numFmtId="0" fontId="15" fillId="6" borderId="2" xfId="0" applyFont="1" applyFill="1" applyBorder="1" applyAlignment="1" applyProtection="1">
      <alignment horizontal="center" vertical="center"/>
    </xf>
    <xf numFmtId="0" fontId="15" fillId="6" borderId="8" xfId="0" applyFont="1" applyFill="1" applyBorder="1" applyAlignment="1" applyProtection="1">
      <alignment horizontal="center" vertical="center"/>
    </xf>
    <xf numFmtId="2" fontId="8" fillId="6" borderId="2" xfId="0" applyNumberFormat="1" applyFont="1" applyFill="1" applyBorder="1" applyAlignment="1" applyProtection="1">
      <alignment horizontal="center" vertical="center"/>
    </xf>
    <xf numFmtId="2" fontId="8" fillId="6" borderId="8" xfId="0" applyNumberFormat="1" applyFont="1" applyFill="1" applyBorder="1" applyAlignment="1" applyProtection="1">
      <alignment horizontal="center" vertical="center"/>
    </xf>
    <xf numFmtId="164" fontId="12" fillId="8" borderId="7" xfId="1" applyNumberFormat="1" applyFont="1" applyFill="1" applyBorder="1" applyAlignment="1" applyProtection="1">
      <alignment horizontal="right" vertical="center" wrapText="1"/>
    </xf>
    <xf numFmtId="0" fontId="2" fillId="6" borderId="4" xfId="0" applyFont="1" applyFill="1" applyBorder="1" applyAlignment="1" applyProtection="1">
      <alignment horizontal="center" vertical="center"/>
    </xf>
    <xf numFmtId="0" fontId="0" fillId="6" borderId="6" xfId="0" applyFill="1" applyBorder="1" applyAlignment="1" applyProtection="1">
      <alignment horizontal="center" vertical="center" wrapText="1"/>
    </xf>
    <xf numFmtId="0" fontId="0" fillId="6" borderId="6" xfId="0" applyFont="1" applyFill="1" applyBorder="1" applyAlignment="1" applyProtection="1">
      <alignment horizontal="center" vertical="center" wrapText="1"/>
    </xf>
    <xf numFmtId="0" fontId="8" fillId="6" borderId="7" xfId="0" applyFont="1" applyFill="1" applyBorder="1" applyAlignment="1" applyProtection="1">
      <alignment horizontal="center" vertical="center" wrapText="1"/>
    </xf>
    <xf numFmtId="0" fontId="8" fillId="4" borderId="2" xfId="0" applyFont="1" applyFill="1" applyBorder="1" applyAlignment="1" applyProtection="1">
      <alignment horizontal="center" vertical="center" wrapText="1"/>
    </xf>
    <xf numFmtId="0" fontId="8" fillId="4" borderId="9" xfId="0" applyFont="1" applyFill="1" applyBorder="1" applyAlignment="1" applyProtection="1">
      <alignment horizontal="center" vertical="center" wrapText="1"/>
    </xf>
    <xf numFmtId="0" fontId="8" fillId="4" borderId="8" xfId="0" applyFont="1" applyFill="1" applyBorder="1" applyAlignment="1" applyProtection="1">
      <alignment horizontal="center" vertical="center" wrapText="1"/>
    </xf>
    <xf numFmtId="0" fontId="14" fillId="4" borderId="9" xfId="0" applyFont="1" applyFill="1" applyBorder="1" applyAlignment="1" applyProtection="1">
      <alignment horizontal="left" vertical="top" wrapText="1"/>
    </xf>
    <xf numFmtId="2" fontId="8" fillId="4" borderId="4" xfId="0" applyNumberFormat="1" applyFont="1" applyFill="1" applyBorder="1" applyAlignment="1" applyProtection="1">
      <alignment horizontal="center" vertical="center" wrapText="1"/>
    </xf>
    <xf numFmtId="2" fontId="8" fillId="4" borderId="6" xfId="0" applyNumberFormat="1" applyFont="1" applyFill="1" applyBorder="1" applyAlignment="1" applyProtection="1">
      <alignment horizontal="center" vertical="center" wrapText="1"/>
    </xf>
    <xf numFmtId="0" fontId="8" fillId="4" borderId="4" xfId="0" applyFont="1" applyFill="1" applyBorder="1" applyAlignment="1" applyProtection="1">
      <alignment horizontal="center" vertical="center" wrapText="1"/>
    </xf>
    <xf numFmtId="0" fontId="8" fillId="4" borderId="5" xfId="0" applyFont="1" applyFill="1" applyBorder="1" applyAlignment="1" applyProtection="1">
      <alignment horizontal="center" vertical="center" wrapText="1"/>
    </xf>
    <xf numFmtId="0" fontId="8" fillId="4" borderId="6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8" fillId="6" borderId="1" xfId="0" applyFont="1" applyFill="1" applyBorder="1" applyAlignment="1" applyProtection="1">
      <alignment horizontal="center" vertical="center" wrapText="1"/>
    </xf>
    <xf numFmtId="0" fontId="8" fillId="6" borderId="11" xfId="0" applyFont="1" applyFill="1" applyBorder="1" applyAlignment="1" applyProtection="1">
      <alignment horizontal="center" vertical="center" wrapText="1"/>
    </xf>
    <xf numFmtId="0" fontId="8" fillId="6" borderId="15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/>
    </xf>
    <xf numFmtId="0" fontId="2" fillId="4" borderId="9" xfId="0" applyFont="1" applyFill="1" applyBorder="1" applyAlignment="1" applyProtection="1">
      <alignment horizontal="center" vertical="center"/>
    </xf>
    <xf numFmtId="0" fontId="2" fillId="4" borderId="8" xfId="0" applyFont="1" applyFill="1" applyBorder="1" applyAlignment="1" applyProtection="1">
      <alignment horizontal="center" vertical="center"/>
    </xf>
    <xf numFmtId="0" fontId="0" fillId="4" borderId="2" xfId="0" applyFill="1" applyBorder="1" applyAlignment="1" applyProtection="1">
      <alignment horizontal="center" vertical="center" wrapText="1"/>
    </xf>
    <xf numFmtId="0" fontId="0" fillId="4" borderId="9" xfId="0" applyFont="1" applyFill="1" applyBorder="1" applyAlignment="1" applyProtection="1">
      <alignment horizontal="center" vertical="center" wrapText="1"/>
    </xf>
    <xf numFmtId="0" fontId="0" fillId="4" borderId="8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0" fontId="14" fillId="4" borderId="8" xfId="0" applyFont="1" applyFill="1" applyBorder="1" applyAlignment="1" applyProtection="1">
      <alignment horizontal="left" vertical="top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8" fillId="6" borderId="6" xfId="0" applyFont="1" applyFill="1" applyBorder="1" applyAlignment="1" applyProtection="1">
      <alignment horizontal="center" vertical="center" wrapText="1"/>
    </xf>
    <xf numFmtId="0" fontId="8" fillId="4" borderId="3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 applyProtection="1">
      <alignment horizontal="center" vertical="center" wrapText="1"/>
    </xf>
    <xf numFmtId="0" fontId="8" fillId="4" borderId="11" xfId="0" applyFont="1" applyFill="1" applyBorder="1" applyAlignment="1" applyProtection="1">
      <alignment horizontal="center" vertical="center" wrapText="1"/>
    </xf>
    <xf numFmtId="0" fontId="8" fillId="4" borderId="12" xfId="0" applyFont="1" applyFill="1" applyBorder="1" applyAlignment="1" applyProtection="1">
      <alignment horizontal="center" vertical="center" wrapText="1"/>
    </xf>
    <xf numFmtId="0" fontId="8" fillId="4" borderId="0" xfId="0" applyFont="1" applyFill="1" applyBorder="1" applyAlignment="1" applyProtection="1">
      <alignment horizontal="center" vertical="center" wrapText="1"/>
    </xf>
    <xf numFmtId="0" fontId="8" fillId="4" borderId="13" xfId="0" applyFont="1" applyFill="1" applyBorder="1" applyAlignment="1" applyProtection="1">
      <alignment horizontal="center" vertical="center" wrapText="1"/>
    </xf>
    <xf numFmtId="0" fontId="8" fillId="4" borderId="14" xfId="0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 wrapText="1"/>
    </xf>
    <xf numFmtId="0" fontId="8" fillId="4" borderId="15" xfId="0" applyFont="1" applyFill="1" applyBorder="1" applyAlignment="1" applyProtection="1">
      <alignment horizontal="center" vertical="center" wrapText="1"/>
    </xf>
    <xf numFmtId="0" fontId="2" fillId="6" borderId="2" xfId="0" applyFont="1" applyFill="1" applyBorder="1" applyAlignment="1" applyProtection="1">
      <alignment horizontal="center" vertical="center"/>
    </xf>
    <xf numFmtId="0" fontId="2" fillId="6" borderId="9" xfId="0" applyFont="1" applyFill="1" applyBorder="1" applyAlignment="1" applyProtection="1">
      <alignment horizontal="center" vertical="center"/>
    </xf>
    <xf numFmtId="0" fontId="2" fillId="6" borderId="8" xfId="0" applyFont="1" applyFill="1" applyBorder="1" applyAlignment="1" applyProtection="1">
      <alignment horizontal="center" vertical="center"/>
    </xf>
    <xf numFmtId="0" fontId="0" fillId="6" borderId="2" xfId="0" applyFill="1" applyBorder="1" applyAlignment="1" applyProtection="1">
      <alignment horizontal="center" vertical="center" wrapText="1"/>
    </xf>
    <xf numFmtId="0" fontId="0" fillId="6" borderId="9" xfId="0" applyFont="1" applyFill="1" applyBorder="1" applyAlignment="1" applyProtection="1">
      <alignment horizontal="center" vertical="center" wrapText="1"/>
    </xf>
    <xf numFmtId="0" fontId="0" fillId="6" borderId="8" xfId="0" applyFont="1" applyFill="1" applyBorder="1" applyAlignment="1" applyProtection="1">
      <alignment horizontal="center" vertical="center" wrapText="1"/>
    </xf>
    <xf numFmtId="0" fontId="8" fillId="6" borderId="2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0" fontId="14" fillId="6" borderId="9" xfId="0" applyFont="1" applyFill="1" applyBorder="1" applyAlignment="1" applyProtection="1">
      <alignment horizontal="left" vertical="top" wrapText="1"/>
    </xf>
    <xf numFmtId="0" fontId="14" fillId="6" borderId="8" xfId="0" applyFont="1" applyFill="1" applyBorder="1" applyAlignment="1" applyProtection="1">
      <alignment horizontal="left" vertical="top" wrapText="1"/>
    </xf>
    <xf numFmtId="2" fontId="8" fillId="6" borderId="4" xfId="0" applyNumberFormat="1" applyFont="1" applyFill="1" applyBorder="1" applyAlignment="1" applyProtection="1">
      <alignment horizontal="center" vertical="center" wrapText="1"/>
    </xf>
    <xf numFmtId="2" fontId="8" fillId="6" borderId="6" xfId="0" applyNumberFormat="1" applyFont="1" applyFill="1" applyBorder="1" applyAlignment="1" applyProtection="1">
      <alignment horizontal="center" vertical="center" wrapText="1"/>
    </xf>
    <xf numFmtId="0" fontId="8" fillId="6" borderId="12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13" xfId="0" applyFont="1" applyFill="1" applyBorder="1" applyAlignment="1" applyProtection="1">
      <alignment horizontal="center" vertical="center" wrapText="1"/>
    </xf>
    <xf numFmtId="0" fontId="0" fillId="4" borderId="9" xfId="0" applyFill="1" applyBorder="1" applyAlignment="1" applyProtection="1">
      <alignment horizontal="center" vertical="center" wrapText="1"/>
    </xf>
    <xf numFmtId="0" fontId="15" fillId="6" borderId="2" xfId="0" applyFont="1" applyFill="1" applyBorder="1" applyAlignment="1" applyProtection="1">
      <alignment horizontal="center" vertical="center" wrapText="1"/>
    </xf>
    <xf numFmtId="0" fontId="15" fillId="6" borderId="8" xfId="0" applyFont="1" applyFill="1" applyBorder="1" applyAlignment="1" applyProtection="1">
      <alignment horizontal="center" vertical="center" wrapText="1"/>
    </xf>
    <xf numFmtId="0" fontId="8" fillId="6" borderId="8" xfId="0" applyNumberFormat="1" applyFont="1" applyFill="1" applyBorder="1" applyAlignment="1" applyProtection="1">
      <alignment horizontal="center" vertical="center"/>
    </xf>
    <xf numFmtId="164" fontId="12" fillId="8" borderId="2" xfId="1" applyNumberFormat="1" applyFont="1" applyFill="1" applyBorder="1" applyAlignment="1" applyProtection="1">
      <alignment horizontal="right" vertical="center" wrapText="1"/>
    </xf>
    <xf numFmtId="164" fontId="12" fillId="8" borderId="8" xfId="1" applyNumberFormat="1" applyFont="1" applyFill="1" applyBorder="1" applyAlignment="1" applyProtection="1">
      <alignment horizontal="right" vertical="center" wrapText="1"/>
    </xf>
    <xf numFmtId="0" fontId="10" fillId="8" borderId="4" xfId="0" applyFont="1" applyFill="1" applyBorder="1" applyAlignment="1" applyProtection="1">
      <alignment horizontal="center" vertical="center" wrapText="1"/>
    </xf>
    <xf numFmtId="0" fontId="10" fillId="8" borderId="5" xfId="0" applyFont="1" applyFill="1" applyBorder="1" applyAlignment="1" applyProtection="1">
      <alignment horizontal="center" vertical="center" wrapText="1"/>
    </xf>
    <xf numFmtId="0" fontId="10" fillId="8" borderId="6" xfId="0" applyFont="1" applyFill="1" applyBorder="1" applyAlignment="1" applyProtection="1">
      <alignment horizontal="center" vertical="center" wrapText="1"/>
    </xf>
    <xf numFmtId="0" fontId="2" fillId="4" borderId="7" xfId="0" applyFont="1" applyFill="1" applyBorder="1" applyAlignment="1" applyProtection="1">
      <alignment horizontal="center" vertical="center"/>
    </xf>
    <xf numFmtId="0" fontId="0" fillId="4" borderId="2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0" fillId="0" borderId="2" xfId="0" applyFill="1" applyBorder="1" applyAlignment="1" applyProtection="1">
      <alignment horizontal="center" vertical="center" wrapText="1"/>
    </xf>
    <xf numFmtId="0" fontId="0" fillId="0" borderId="8" xfId="0" applyFill="1" applyBorder="1" applyAlignment="1" applyProtection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 wrapText="1"/>
    </xf>
    <xf numFmtId="0" fontId="8" fillId="0" borderId="10" xfId="0" applyFont="1" applyFill="1" applyBorder="1" applyAlignment="1" applyProtection="1">
      <alignment horizontal="center" vertical="center" wrapText="1"/>
    </xf>
    <xf numFmtId="0" fontId="8" fillId="0" borderId="11" xfId="0" applyFont="1" applyFill="1" applyBorder="1" applyAlignment="1" applyProtection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15" xfId="0" applyFont="1" applyFill="1" applyBorder="1" applyAlignment="1" applyProtection="1">
      <alignment horizontal="center" vertical="center" wrapText="1"/>
    </xf>
    <xf numFmtId="2" fontId="8" fillId="0" borderId="7" xfId="0" applyNumberFormat="1" applyFont="1" applyFill="1" applyBorder="1" applyAlignment="1" applyProtection="1">
      <alignment horizontal="center" vertical="center" wrapText="1"/>
    </xf>
    <xf numFmtId="0" fontId="8" fillId="0" borderId="7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/>
    </xf>
    <xf numFmtId="0" fontId="8" fillId="0" borderId="8" xfId="0" applyFont="1" applyFill="1" applyBorder="1" applyAlignment="1" applyProtection="1">
      <alignment horizontal="center" vertical="center" wrapText="1"/>
    </xf>
    <xf numFmtId="0" fontId="14" fillId="6" borderId="9" xfId="0" applyFont="1" applyFill="1" applyBorder="1" applyAlignment="1" applyProtection="1">
      <alignment horizontal="left" vertical="center" wrapText="1"/>
    </xf>
    <xf numFmtId="0" fontId="0" fillId="6" borderId="9" xfId="0" applyFill="1" applyBorder="1" applyAlignment="1" applyProtection="1">
      <alignment horizontal="center" vertical="center" wrapText="1"/>
    </xf>
    <xf numFmtId="0" fontId="0" fillId="6" borderId="8" xfId="0" applyFill="1" applyBorder="1" applyAlignment="1" applyProtection="1">
      <alignment horizontal="center" vertical="center" wrapText="1"/>
    </xf>
    <xf numFmtId="0" fontId="0" fillId="4" borderId="8" xfId="0" applyFill="1" applyBorder="1" applyAlignment="1" applyProtection="1">
      <alignment horizontal="center" vertical="center" wrapText="1"/>
    </xf>
    <xf numFmtId="0" fontId="8" fillId="4" borderId="6" xfId="0" applyFont="1" applyFill="1" applyBorder="1" applyAlignment="1" applyProtection="1">
      <alignment horizontal="center" vertical="center"/>
    </xf>
    <xf numFmtId="0" fontId="14" fillId="4" borderId="9" xfId="0" applyFont="1" applyFill="1" applyBorder="1" applyAlignment="1" applyProtection="1">
      <alignment horizontal="left" vertical="center" wrapText="1"/>
    </xf>
    <xf numFmtId="0" fontId="14" fillId="4" borderId="8" xfId="0" applyFont="1" applyFill="1" applyBorder="1" applyAlignment="1" applyProtection="1">
      <alignment horizontal="left" vertical="center" wrapText="1"/>
    </xf>
    <xf numFmtId="0" fontId="0" fillId="6" borderId="2" xfId="0" applyFont="1" applyFill="1" applyBorder="1" applyAlignment="1" applyProtection="1">
      <alignment horizontal="center" vertical="center" wrapText="1"/>
    </xf>
    <xf numFmtId="2" fontId="8" fillId="4" borderId="5" xfId="0" applyNumberFormat="1" applyFont="1" applyFill="1" applyBorder="1" applyAlignment="1" applyProtection="1">
      <alignment horizontal="center" vertical="center" wrapText="1"/>
    </xf>
    <xf numFmtId="2" fontId="4" fillId="6" borderId="2" xfId="0" applyNumberFormat="1" applyFont="1" applyFill="1" applyBorder="1" applyAlignment="1" applyProtection="1">
      <alignment horizontal="center" vertical="center"/>
    </xf>
    <xf numFmtId="2" fontId="4" fillId="6" borderId="8" xfId="0" applyNumberFormat="1" applyFont="1" applyFill="1" applyBorder="1" applyAlignment="1" applyProtection="1">
      <alignment horizontal="center" vertical="center"/>
    </xf>
    <xf numFmtId="0" fontId="11" fillId="3" borderId="7" xfId="0" applyFont="1" applyFill="1" applyBorder="1" applyAlignment="1" applyProtection="1">
      <alignment horizontal="left" vertical="center"/>
    </xf>
    <xf numFmtId="4" fontId="8" fillId="6" borderId="3" xfId="0" applyNumberFormat="1" applyFont="1" applyFill="1" applyBorder="1" applyAlignment="1" applyProtection="1">
      <alignment horizontal="center" vertical="center" wrapText="1"/>
    </xf>
    <xf numFmtId="4" fontId="8" fillId="6" borderId="10" xfId="0" applyNumberFormat="1" applyFont="1" applyFill="1" applyBorder="1" applyAlignment="1" applyProtection="1">
      <alignment horizontal="center" vertical="center" wrapText="1"/>
    </xf>
    <xf numFmtId="4" fontId="8" fillId="6" borderId="11" xfId="0" applyNumberFormat="1" applyFont="1" applyFill="1" applyBorder="1" applyAlignment="1" applyProtection="1">
      <alignment horizontal="center" vertical="center" wrapText="1"/>
    </xf>
    <xf numFmtId="4" fontId="8" fillId="6" borderId="14" xfId="0" applyNumberFormat="1" applyFont="1" applyFill="1" applyBorder="1" applyAlignment="1" applyProtection="1">
      <alignment horizontal="center" vertical="center" wrapText="1"/>
    </xf>
    <xf numFmtId="4" fontId="8" fillId="6" borderId="1" xfId="0" applyNumberFormat="1" applyFont="1" applyFill="1" applyBorder="1" applyAlignment="1" applyProtection="1">
      <alignment horizontal="center" vertical="center" wrapText="1"/>
    </xf>
    <xf numFmtId="4" fontId="8" fillId="6" borderId="15" xfId="0" applyNumberFormat="1" applyFont="1" applyFill="1" applyBorder="1" applyAlignment="1" applyProtection="1">
      <alignment horizontal="center" vertical="center" wrapText="1"/>
    </xf>
    <xf numFmtId="4" fontId="12" fillId="8" borderId="2" xfId="0" applyNumberFormat="1" applyFont="1" applyFill="1" applyBorder="1" applyAlignment="1" applyProtection="1">
      <alignment horizontal="right" vertical="center"/>
    </xf>
    <xf numFmtId="4" fontId="12" fillId="8" borderId="8" xfId="0" applyNumberFormat="1" applyFont="1" applyFill="1" applyBorder="1" applyAlignment="1" applyProtection="1">
      <alignment horizontal="right" vertical="center"/>
    </xf>
    <xf numFmtId="0" fontId="15" fillId="4" borderId="2" xfId="0" applyFont="1" applyFill="1" applyBorder="1" applyAlignment="1" applyProtection="1">
      <alignment horizontal="center" vertical="center"/>
    </xf>
    <xf numFmtId="0" fontId="15" fillId="4" borderId="9" xfId="0" applyFont="1" applyFill="1" applyBorder="1" applyAlignment="1" applyProtection="1">
      <alignment horizontal="center" vertical="center"/>
    </xf>
    <xf numFmtId="0" fontId="15" fillId="4" borderId="8" xfId="0" applyFont="1" applyFill="1" applyBorder="1" applyAlignment="1" applyProtection="1">
      <alignment horizontal="center" vertical="center"/>
    </xf>
    <xf numFmtId="2" fontId="4" fillId="4" borderId="2" xfId="0" applyNumberFormat="1" applyFont="1" applyFill="1" applyBorder="1" applyAlignment="1" applyProtection="1">
      <alignment horizontal="center" vertical="center"/>
    </xf>
    <xf numFmtId="2" fontId="4" fillId="4" borderId="9" xfId="0" applyNumberFormat="1" applyFont="1" applyFill="1" applyBorder="1" applyAlignment="1" applyProtection="1">
      <alignment horizontal="center" vertical="center"/>
    </xf>
    <xf numFmtId="2" fontId="4" fillId="4" borderId="8" xfId="0" applyNumberFormat="1" applyFont="1" applyFill="1" applyBorder="1" applyAlignment="1" applyProtection="1">
      <alignment horizontal="center" vertical="center"/>
    </xf>
    <xf numFmtId="0" fontId="17" fillId="8" borderId="9" xfId="0" applyFont="1" applyFill="1" applyBorder="1" applyAlignment="1" applyProtection="1">
      <alignment horizontal="right"/>
    </xf>
    <xf numFmtId="0" fontId="17" fillId="8" borderId="8" xfId="0" applyFont="1" applyFill="1" applyBorder="1" applyAlignment="1" applyProtection="1">
      <alignment horizontal="right"/>
    </xf>
    <xf numFmtId="0" fontId="9" fillId="8" borderId="2" xfId="0" applyFont="1" applyFill="1" applyBorder="1" applyAlignment="1">
      <alignment horizontal="center" vertical="center"/>
    </xf>
    <xf numFmtId="0" fontId="9" fillId="8" borderId="8" xfId="0" applyFont="1" applyFill="1" applyBorder="1" applyAlignment="1">
      <alignment horizontal="center" vertical="center"/>
    </xf>
    <xf numFmtId="0" fontId="9" fillId="8" borderId="2" xfId="0" applyFont="1" applyFill="1" applyBorder="1" applyAlignment="1">
      <alignment horizontal="center" vertical="center" wrapText="1"/>
    </xf>
    <xf numFmtId="0" fontId="9" fillId="8" borderId="8" xfId="0" applyFont="1" applyFill="1" applyBorder="1" applyAlignment="1">
      <alignment horizontal="center" vertical="center" wrapText="1"/>
    </xf>
    <xf numFmtId="0" fontId="10" fillId="8" borderId="2" xfId="0" applyFont="1" applyFill="1" applyBorder="1" applyAlignment="1">
      <alignment horizontal="center" vertical="center" wrapText="1"/>
    </xf>
    <xf numFmtId="0" fontId="10" fillId="8" borderId="8" xfId="0" applyFont="1" applyFill="1" applyBorder="1" applyAlignment="1">
      <alignment horizontal="center" vertical="center" wrapText="1"/>
    </xf>
    <xf numFmtId="0" fontId="10" fillId="8" borderId="4" xfId="0" applyFont="1" applyFill="1" applyBorder="1" applyAlignment="1">
      <alignment horizontal="center" vertical="center" wrapText="1"/>
    </xf>
    <xf numFmtId="0" fontId="10" fillId="8" borderId="5" xfId="0" applyFont="1" applyFill="1" applyBorder="1" applyAlignment="1">
      <alignment horizontal="center" vertical="center" wrapText="1"/>
    </xf>
    <xf numFmtId="0" fontId="10" fillId="8" borderId="6" xfId="0" applyFont="1" applyFill="1" applyBorder="1" applyAlignment="1">
      <alignment horizontal="center" vertical="center" wrapText="1"/>
    </xf>
    <xf numFmtId="0" fontId="9" fillId="8" borderId="2" xfId="0" applyFont="1" applyFill="1" applyBorder="1" applyAlignment="1" applyProtection="1">
      <alignment horizontal="center" vertical="center" wrapText="1"/>
      <protection hidden="1"/>
    </xf>
    <xf numFmtId="0" fontId="9" fillId="8" borderId="8" xfId="0" applyFont="1" applyFill="1" applyBorder="1" applyAlignment="1" applyProtection="1">
      <alignment horizontal="center" vertical="center" wrapText="1"/>
      <protection hidden="1"/>
    </xf>
    <xf numFmtId="0" fontId="8" fillId="0" borderId="9" xfId="0" applyFont="1" applyFill="1" applyBorder="1" applyAlignment="1" applyProtection="1">
      <alignment horizontal="center" vertical="center" wrapText="1"/>
    </xf>
    <xf numFmtId="4" fontId="8" fillId="4" borderId="4" xfId="0" applyNumberFormat="1" applyFont="1" applyFill="1" applyBorder="1" applyAlignment="1" applyProtection="1">
      <alignment horizontal="center" vertical="center" wrapText="1"/>
    </xf>
    <xf numFmtId="4" fontId="8" fillId="4" borderId="5" xfId="0" applyNumberFormat="1" applyFont="1" applyFill="1" applyBorder="1" applyAlignment="1" applyProtection="1">
      <alignment horizontal="center" vertical="center" wrapText="1"/>
    </xf>
    <xf numFmtId="4" fontId="8" fillId="4" borderId="6" xfId="0" applyNumberFormat="1" applyFont="1" applyFill="1" applyBorder="1" applyAlignment="1" applyProtection="1">
      <alignment horizontal="center" vertical="center" wrapText="1"/>
    </xf>
    <xf numFmtId="4" fontId="8" fillId="6" borderId="4" xfId="0" applyNumberFormat="1" applyFont="1" applyFill="1" applyBorder="1" applyAlignment="1" applyProtection="1">
      <alignment horizontal="center" vertical="center" wrapText="1"/>
    </xf>
    <xf numFmtId="4" fontId="8" fillId="6" borderId="5" xfId="0" applyNumberFormat="1" applyFont="1" applyFill="1" applyBorder="1" applyAlignment="1" applyProtection="1">
      <alignment horizontal="center" vertical="center" wrapText="1"/>
    </xf>
    <xf numFmtId="4" fontId="8" fillId="6" borderId="6" xfId="0" applyNumberFormat="1" applyFont="1" applyFill="1" applyBorder="1" applyAlignment="1" applyProtection="1">
      <alignment horizontal="center" vertical="center" wrapText="1"/>
    </xf>
    <xf numFmtId="2" fontId="24" fillId="4" borderId="2" xfId="0" applyNumberFormat="1" applyFont="1" applyFill="1" applyBorder="1" applyAlignment="1" applyProtection="1">
      <alignment horizontal="center" vertical="center"/>
    </xf>
    <xf numFmtId="2" fontId="24" fillId="4" borderId="8" xfId="0" applyNumberFormat="1" applyFont="1" applyFill="1" applyBorder="1" applyAlignment="1" applyProtection="1">
      <alignment horizontal="center" vertical="center"/>
    </xf>
    <xf numFmtId="0" fontId="14" fillId="6" borderId="8" xfId="0" applyFont="1" applyFill="1" applyBorder="1" applyAlignment="1" applyProtection="1">
      <alignment horizontal="left" vertical="center" wrapText="1"/>
    </xf>
    <xf numFmtId="0" fontId="0" fillId="4" borderId="7" xfId="0" applyFont="1" applyFill="1" applyBorder="1" applyAlignment="1" applyProtection="1">
      <alignment horizontal="center" vertical="center" wrapText="1"/>
    </xf>
    <xf numFmtId="4" fontId="8" fillId="4" borderId="3" xfId="0" applyNumberFormat="1" applyFont="1" applyFill="1" applyBorder="1" applyAlignment="1" applyProtection="1">
      <alignment horizontal="center" vertical="center" wrapText="1"/>
    </xf>
    <xf numFmtId="4" fontId="8" fillId="4" borderId="10" xfId="0" applyNumberFormat="1" applyFont="1" applyFill="1" applyBorder="1" applyAlignment="1" applyProtection="1">
      <alignment horizontal="center" vertical="center" wrapText="1"/>
    </xf>
    <xf numFmtId="4" fontId="8" fillId="4" borderId="11" xfId="0" applyNumberFormat="1" applyFont="1" applyFill="1" applyBorder="1" applyAlignment="1" applyProtection="1">
      <alignment horizontal="center" vertical="center" wrapText="1"/>
    </xf>
    <xf numFmtId="4" fontId="8" fillId="4" borderId="14" xfId="0" applyNumberFormat="1" applyFont="1" applyFill="1" applyBorder="1" applyAlignment="1" applyProtection="1">
      <alignment horizontal="center" vertical="center" wrapText="1"/>
    </xf>
    <xf numFmtId="4" fontId="8" fillId="4" borderId="1" xfId="0" applyNumberFormat="1" applyFont="1" applyFill="1" applyBorder="1" applyAlignment="1" applyProtection="1">
      <alignment horizontal="center" vertical="center" wrapText="1"/>
    </xf>
    <xf numFmtId="4" fontId="8" fillId="4" borderId="15" xfId="0" applyNumberFormat="1" applyFont="1" applyFill="1" applyBorder="1" applyAlignment="1" applyProtection="1">
      <alignment horizontal="center" vertical="center" wrapText="1"/>
    </xf>
    <xf numFmtId="0" fontId="8" fillId="4" borderId="2" xfId="0" applyFont="1" applyFill="1" applyBorder="1" applyAlignment="1" applyProtection="1">
      <alignment horizontal="center" vertical="center"/>
    </xf>
    <xf numFmtId="0" fontId="8" fillId="4" borderId="8" xfId="0" applyFont="1" applyFill="1" applyBorder="1" applyAlignment="1" applyProtection="1">
      <alignment horizontal="center" vertical="center"/>
    </xf>
    <xf numFmtId="0" fontId="2" fillId="6" borderId="7" xfId="0" applyFont="1" applyFill="1" applyBorder="1" applyAlignment="1" applyProtection="1">
      <alignment horizontal="center" vertical="center"/>
    </xf>
    <xf numFmtId="0" fontId="0" fillId="6" borderId="7" xfId="0" applyFill="1" applyBorder="1" applyAlignment="1" applyProtection="1">
      <alignment horizontal="center" vertical="center" wrapText="1"/>
    </xf>
    <xf numFmtId="0" fontId="0" fillId="6" borderId="7" xfId="0" applyFont="1" applyFill="1" applyBorder="1" applyAlignment="1" applyProtection="1">
      <alignment horizontal="center" vertical="center" wrapText="1"/>
    </xf>
    <xf numFmtId="49" fontId="25" fillId="10" borderId="3" xfId="0" applyNumberFormat="1" applyFont="1" applyFill="1" applyBorder="1" applyAlignment="1">
      <alignment horizontal="center" vertical="center" wrapText="1"/>
    </xf>
    <xf numFmtId="49" fontId="25" fillId="10" borderId="10" xfId="0" applyNumberFormat="1" applyFont="1" applyFill="1" applyBorder="1" applyAlignment="1">
      <alignment horizontal="center" vertical="center" wrapText="1"/>
    </xf>
    <xf numFmtId="49" fontId="25" fillId="10" borderId="11" xfId="0" applyNumberFormat="1" applyFont="1" applyFill="1" applyBorder="1" applyAlignment="1">
      <alignment horizontal="center" vertical="center" wrapText="1"/>
    </xf>
    <xf numFmtId="49" fontId="25" fillId="10" borderId="14" xfId="0" applyNumberFormat="1" applyFont="1" applyFill="1" applyBorder="1" applyAlignment="1">
      <alignment horizontal="center" vertical="center" wrapText="1"/>
    </xf>
    <xf numFmtId="49" fontId="25" fillId="10" borderId="1" xfId="0" applyNumberFormat="1" applyFont="1" applyFill="1" applyBorder="1" applyAlignment="1">
      <alignment horizontal="center" vertical="center" wrapText="1"/>
    </xf>
    <xf numFmtId="49" fontId="25" fillId="10" borderId="15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0" fontId="2" fillId="3" borderId="8" xfId="0" applyFont="1" applyFill="1" applyBorder="1" applyAlignment="1" applyProtection="1">
      <alignment horizontal="center" vertical="center"/>
    </xf>
    <xf numFmtId="0" fontId="14" fillId="3" borderId="2" xfId="0" applyFont="1" applyFill="1" applyBorder="1" applyAlignment="1" applyProtection="1">
      <alignment horizontal="center" vertical="center" wrapText="1"/>
    </xf>
    <xf numFmtId="0" fontId="14" fillId="3" borderId="8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center" vertical="center" wrapText="1"/>
    </xf>
    <xf numFmtId="0" fontId="8" fillId="3" borderId="11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 vertical="center" wrapText="1"/>
    </xf>
    <xf numFmtId="0" fontId="8" fillId="3" borderId="1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 vertical="center" wrapText="1"/>
    </xf>
    <xf numFmtId="0" fontId="8" fillId="3" borderId="2" xfId="0" applyFont="1" applyFill="1" applyBorder="1" applyAlignment="1" applyProtection="1">
      <alignment horizontal="center" vertical="center" wrapText="1"/>
    </xf>
    <xf numFmtId="0" fontId="8" fillId="3" borderId="8" xfId="0" applyFont="1" applyFill="1" applyBorder="1" applyAlignment="1" applyProtection="1">
      <alignment horizontal="center" vertical="center"/>
    </xf>
    <xf numFmtId="2" fontId="24" fillId="6" borderId="2" xfId="0" applyNumberFormat="1" applyFont="1" applyFill="1" applyBorder="1" applyAlignment="1" applyProtection="1">
      <alignment horizontal="center" vertical="center"/>
    </xf>
    <xf numFmtId="2" fontId="24" fillId="6" borderId="8" xfId="0" applyNumberFormat="1" applyFont="1" applyFill="1" applyBorder="1" applyAlignment="1" applyProtection="1">
      <alignment horizontal="center" vertical="center"/>
    </xf>
    <xf numFmtId="0" fontId="0" fillId="0" borderId="8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horizontal="center" vertical="center"/>
    </xf>
    <xf numFmtId="2" fontId="24" fillId="0" borderId="2" xfId="0" applyNumberFormat="1" applyFont="1" applyFill="1" applyBorder="1" applyAlignment="1" applyProtection="1">
      <alignment horizontal="center" vertical="center"/>
    </xf>
    <xf numFmtId="2" fontId="24" fillId="0" borderId="8" xfId="0" applyNumberFormat="1" applyFont="1" applyFill="1" applyBorder="1" applyAlignment="1" applyProtection="1">
      <alignment horizontal="center" vertical="center"/>
    </xf>
    <xf numFmtId="0" fontId="8" fillId="6" borderId="2" xfId="0" applyFont="1" applyFill="1" applyBorder="1" applyAlignment="1" applyProtection="1">
      <alignment horizontal="center" vertical="center"/>
    </xf>
    <xf numFmtId="0" fontId="8" fillId="6" borderId="8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0" fontId="0" fillId="0" borderId="2" xfId="0" applyFont="1" applyFill="1" applyBorder="1" applyAlignment="1" applyProtection="1">
      <alignment horizontal="center" vertical="center" wrapText="1"/>
    </xf>
    <xf numFmtId="0" fontId="0" fillId="0" borderId="9" xfId="0" applyFont="1" applyFill="1" applyBorder="1" applyAlignment="1" applyProtection="1">
      <alignment horizontal="center" vertical="center" wrapText="1"/>
    </xf>
    <xf numFmtId="0" fontId="8" fillId="0" borderId="12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center" vertical="center" wrapText="1"/>
    </xf>
    <xf numFmtId="0" fontId="8" fillId="0" borderId="13" xfId="0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 wrapText="1"/>
    </xf>
    <xf numFmtId="0" fontId="8" fillId="0" borderId="5" xfId="0" applyFont="1" applyFill="1" applyBorder="1" applyAlignment="1" applyProtection="1">
      <alignment horizontal="center" vertical="center" wrapText="1"/>
    </xf>
    <xf numFmtId="0" fontId="8" fillId="0" borderId="6" xfId="0" applyFont="1" applyFill="1" applyBorder="1" applyAlignment="1" applyProtection="1">
      <alignment horizontal="center" vertical="center" wrapText="1"/>
    </xf>
    <xf numFmtId="0" fontId="2" fillId="10" borderId="7" xfId="0" applyFont="1" applyFill="1" applyBorder="1" applyAlignment="1" applyProtection="1">
      <alignment horizontal="center" vertical="center"/>
    </xf>
    <xf numFmtId="0" fontId="0" fillId="10" borderId="2" xfId="0" applyFont="1" applyFill="1" applyBorder="1" applyAlignment="1" applyProtection="1">
      <alignment horizontal="center" vertical="center" wrapText="1"/>
    </xf>
    <xf numFmtId="0" fontId="0" fillId="10" borderId="9" xfId="0" applyFont="1" applyFill="1" applyBorder="1" applyAlignment="1" applyProtection="1">
      <alignment horizontal="center" vertical="center" wrapText="1"/>
    </xf>
    <xf numFmtId="0" fontId="0" fillId="10" borderId="8" xfId="0" applyFont="1" applyFill="1" applyBorder="1" applyAlignment="1" applyProtection="1">
      <alignment horizontal="center" vertical="center" wrapText="1"/>
    </xf>
    <xf numFmtId="0" fontId="8" fillId="10" borderId="3" xfId="0" applyFont="1" applyFill="1" applyBorder="1" applyAlignment="1" applyProtection="1">
      <alignment horizontal="center" vertical="center" wrapText="1"/>
    </xf>
    <xf numFmtId="0" fontId="8" fillId="10" borderId="10" xfId="0" applyFont="1" applyFill="1" applyBorder="1" applyAlignment="1" applyProtection="1">
      <alignment horizontal="center" vertical="center" wrapText="1"/>
    </xf>
    <xf numFmtId="0" fontId="8" fillId="10" borderId="11" xfId="0" applyFont="1" applyFill="1" applyBorder="1" applyAlignment="1" applyProtection="1">
      <alignment horizontal="center" vertical="center" wrapText="1"/>
    </xf>
    <xf numFmtId="0" fontId="8" fillId="10" borderId="12" xfId="0" applyFont="1" applyFill="1" applyBorder="1" applyAlignment="1" applyProtection="1">
      <alignment horizontal="center" vertical="center" wrapText="1"/>
    </xf>
    <xf numFmtId="0" fontId="8" fillId="10" borderId="0" xfId="0" applyFont="1" applyFill="1" applyBorder="1" applyAlignment="1" applyProtection="1">
      <alignment horizontal="center" vertical="center" wrapText="1"/>
    </xf>
    <xf numFmtId="0" fontId="8" fillId="10" borderId="13" xfId="0" applyFont="1" applyFill="1" applyBorder="1" applyAlignment="1" applyProtection="1">
      <alignment horizontal="center" vertical="center" wrapText="1"/>
    </xf>
    <xf numFmtId="0" fontId="8" fillId="10" borderId="14" xfId="0" applyFont="1" applyFill="1" applyBorder="1" applyAlignment="1" applyProtection="1">
      <alignment horizontal="center" vertical="center" wrapText="1"/>
    </xf>
    <xf numFmtId="0" fontId="8" fillId="10" borderId="1" xfId="0" applyFont="1" applyFill="1" applyBorder="1" applyAlignment="1" applyProtection="1">
      <alignment horizontal="center" vertical="center" wrapText="1"/>
    </xf>
    <xf numFmtId="0" fontId="8" fillId="10" borderId="15" xfId="0" applyFont="1" applyFill="1" applyBorder="1" applyAlignment="1" applyProtection="1">
      <alignment horizontal="center" vertical="center" wrapText="1"/>
    </xf>
    <xf numFmtId="0" fontId="8" fillId="10" borderId="4" xfId="0" applyFont="1" applyFill="1" applyBorder="1" applyAlignment="1" applyProtection="1">
      <alignment horizontal="center" vertical="center" wrapText="1"/>
    </xf>
    <xf numFmtId="0" fontId="8" fillId="10" borderId="5" xfId="0" applyFont="1" applyFill="1" applyBorder="1" applyAlignment="1" applyProtection="1">
      <alignment horizontal="center" vertical="center" wrapText="1"/>
    </xf>
    <xf numFmtId="0" fontId="8" fillId="10" borderId="6" xfId="0" applyFont="1" applyFill="1" applyBorder="1" applyAlignment="1" applyProtection="1">
      <alignment horizontal="center" vertical="center" wrapText="1"/>
    </xf>
    <xf numFmtId="0" fontId="8" fillId="10" borderId="2" xfId="0" applyFont="1" applyFill="1" applyBorder="1" applyAlignment="1" applyProtection="1">
      <alignment horizontal="center" vertical="center" wrapText="1"/>
    </xf>
    <xf numFmtId="0" fontId="8" fillId="10" borderId="8" xfId="0" applyFont="1" applyFill="1" applyBorder="1" applyAlignment="1" applyProtection="1">
      <alignment horizontal="center" vertical="center" wrapText="1"/>
    </xf>
    <xf numFmtId="0" fontId="14" fillId="10" borderId="9" xfId="0" applyFont="1" applyFill="1" applyBorder="1" applyAlignment="1" applyProtection="1">
      <alignment horizontal="left" vertical="center" wrapText="1"/>
    </xf>
    <xf numFmtId="0" fontId="14" fillId="10" borderId="8" xfId="0" applyFont="1" applyFill="1" applyBorder="1" applyAlignment="1" applyProtection="1">
      <alignment horizontal="left" vertical="center" wrapText="1"/>
    </xf>
    <xf numFmtId="0" fontId="14" fillId="0" borderId="9" xfId="0" applyFont="1" applyFill="1" applyBorder="1" applyAlignment="1" applyProtection="1">
      <alignment horizontal="left" vertical="center" wrapText="1"/>
    </xf>
    <xf numFmtId="0" fontId="14" fillId="0" borderId="8" xfId="0" applyFont="1" applyFill="1" applyBorder="1" applyAlignment="1" applyProtection="1">
      <alignment horizontal="left" vertical="center" wrapText="1"/>
    </xf>
    <xf numFmtId="0" fontId="2" fillId="0" borderId="9" xfId="0" applyFont="1" applyFill="1" applyBorder="1" applyAlignment="1" applyProtection="1">
      <alignment horizontal="center" vertical="center"/>
    </xf>
    <xf numFmtId="2" fontId="8" fillId="6" borderId="2" xfId="0" applyNumberFormat="1" applyFont="1" applyFill="1" applyBorder="1" applyAlignment="1" applyProtection="1">
      <alignment horizontal="center" vertical="center" wrapText="1"/>
    </xf>
    <xf numFmtId="2" fontId="8" fillId="6" borderId="9" xfId="0" applyNumberFormat="1" applyFont="1" applyFill="1" applyBorder="1" applyAlignment="1" applyProtection="1">
      <alignment horizontal="center" vertical="center" wrapText="1"/>
    </xf>
    <xf numFmtId="2" fontId="8" fillId="6" borderId="8" xfId="0" applyNumberFormat="1" applyFont="1" applyFill="1" applyBorder="1" applyAlignment="1" applyProtection="1">
      <alignment horizontal="center" vertical="center" wrapText="1"/>
    </xf>
    <xf numFmtId="0" fontId="8" fillId="0" borderId="9" xfId="0" applyFont="1" applyFill="1" applyBorder="1" applyAlignment="1" applyProtection="1">
      <alignment horizontal="center" vertical="center"/>
    </xf>
    <xf numFmtId="2" fontId="8" fillId="0" borderId="2" xfId="0" applyNumberFormat="1" applyFont="1" applyFill="1" applyBorder="1" applyAlignment="1" applyProtection="1">
      <alignment horizontal="center" vertical="center" wrapText="1"/>
    </xf>
    <xf numFmtId="2" fontId="8" fillId="0" borderId="8" xfId="0" applyNumberFormat="1" applyFont="1" applyFill="1" applyBorder="1" applyAlignment="1" applyProtection="1">
      <alignment horizontal="center" vertical="center" wrapText="1"/>
    </xf>
    <xf numFmtId="0" fontId="15" fillId="0" borderId="2" xfId="0" applyFont="1" applyFill="1" applyBorder="1" applyAlignment="1" applyProtection="1">
      <alignment horizontal="center" vertical="center"/>
    </xf>
    <xf numFmtId="0" fontId="15" fillId="0" borderId="8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left" wrapText="1"/>
      <protection locked="0"/>
    </xf>
    <xf numFmtId="0" fontId="3" fillId="0" borderId="0" xfId="0" applyFont="1" applyBorder="1" applyAlignment="1" applyProtection="1">
      <alignment horizontal="left" wrapText="1"/>
      <protection locked="0"/>
    </xf>
    <xf numFmtId="0" fontId="4" fillId="0" borderId="0" xfId="0" applyFont="1" applyBorder="1" applyAlignment="1" applyProtection="1">
      <alignment horizontal="left" wrapText="1"/>
      <protection locked="0"/>
    </xf>
    <xf numFmtId="0" fontId="5" fillId="0" borderId="0" xfId="2" applyBorder="1" applyAlignment="1" applyProtection="1">
      <alignment horizontal="left" wrapText="1"/>
      <protection locked="0"/>
    </xf>
    <xf numFmtId="0" fontId="11" fillId="3" borderId="4" xfId="0" applyFont="1" applyFill="1" applyBorder="1" applyAlignment="1">
      <alignment horizontal="left" vertical="center" wrapText="1"/>
    </xf>
    <xf numFmtId="0" fontId="11" fillId="3" borderId="5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 applyProtection="1">
      <alignment horizontal="center"/>
      <protection locked="0"/>
    </xf>
    <xf numFmtId="0" fontId="8" fillId="0" borderId="3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2" fontId="8" fillId="4" borderId="2" xfId="0" applyNumberFormat="1" applyFont="1" applyFill="1" applyBorder="1" applyAlignment="1" applyProtection="1">
      <alignment horizontal="center" vertical="center"/>
    </xf>
    <xf numFmtId="2" fontId="8" fillId="4" borderId="8" xfId="0" applyNumberFormat="1" applyFont="1" applyFill="1" applyBorder="1" applyAlignment="1" applyProtection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49" fontId="25" fillId="0" borderId="7" xfId="0" applyNumberFormat="1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2" fontId="12" fillId="8" borderId="2" xfId="1" applyNumberFormat="1" applyFont="1" applyFill="1" applyBorder="1" applyAlignment="1" applyProtection="1">
      <alignment horizontal="right" vertical="center" wrapText="1"/>
    </xf>
    <xf numFmtId="2" fontId="12" fillId="8" borderId="8" xfId="1" applyNumberFormat="1" applyFont="1" applyFill="1" applyBorder="1" applyAlignment="1" applyProtection="1">
      <alignment horizontal="right" vertical="center" wrapText="1"/>
    </xf>
    <xf numFmtId="49" fontId="25" fillId="0" borderId="3" xfId="0" applyNumberFormat="1" applyFont="1" applyBorder="1" applyAlignment="1">
      <alignment horizontal="center" vertical="center" wrapText="1"/>
    </xf>
    <xf numFmtId="49" fontId="25" fillId="0" borderId="10" xfId="0" applyNumberFormat="1" applyFont="1" applyBorder="1" applyAlignment="1">
      <alignment horizontal="center" vertical="center" wrapText="1"/>
    </xf>
    <xf numFmtId="49" fontId="25" fillId="0" borderId="11" xfId="0" applyNumberFormat="1" applyFont="1" applyBorder="1" applyAlignment="1">
      <alignment horizontal="center" vertical="center" wrapText="1"/>
    </xf>
    <xf numFmtId="49" fontId="25" fillId="0" borderId="14" xfId="0" applyNumberFormat="1" applyFont="1" applyBorder="1" applyAlignment="1">
      <alignment horizontal="center" vertical="center" wrapText="1"/>
    </xf>
    <xf numFmtId="49" fontId="25" fillId="0" borderId="1" xfId="0" applyNumberFormat="1" applyFont="1" applyBorder="1" applyAlignment="1">
      <alignment horizontal="center" vertical="center" wrapText="1"/>
    </xf>
    <xf numFmtId="49" fontId="25" fillId="0" borderId="15" xfId="0" applyNumberFormat="1" applyFont="1" applyBorder="1" applyAlignment="1">
      <alignment horizontal="center" vertical="center" wrapText="1"/>
    </xf>
    <xf numFmtId="0" fontId="25" fillId="10" borderId="7" xfId="0" applyFont="1" applyFill="1" applyBorder="1" applyAlignment="1">
      <alignment horizontal="center" vertical="center"/>
    </xf>
    <xf numFmtId="49" fontId="25" fillId="10" borderId="7" xfId="0" applyNumberFormat="1" applyFont="1" applyFill="1" applyBorder="1" applyAlignment="1">
      <alignment horizontal="center" vertical="center" wrapText="1"/>
    </xf>
    <xf numFmtId="0" fontId="25" fillId="10" borderId="7" xfId="0" applyFont="1" applyFill="1" applyBorder="1" applyAlignment="1">
      <alignment horizontal="center" vertical="center" wrapText="1"/>
    </xf>
    <xf numFmtId="2" fontId="24" fillId="10" borderId="2" xfId="0" applyNumberFormat="1" applyFont="1" applyFill="1" applyBorder="1" applyAlignment="1" applyProtection="1">
      <alignment horizontal="center" vertical="center"/>
    </xf>
    <xf numFmtId="2" fontId="24" fillId="10" borderId="8" xfId="0" applyNumberFormat="1" applyFont="1" applyFill="1" applyBorder="1" applyAlignment="1" applyProtection="1">
      <alignment horizontal="center" vertical="center"/>
    </xf>
    <xf numFmtId="0" fontId="0" fillId="6" borderId="2" xfId="0" applyNumberFormat="1" applyFill="1" applyBorder="1" applyAlignment="1">
      <alignment horizontal="center" vertical="center"/>
    </xf>
    <xf numFmtId="0" fontId="0" fillId="6" borderId="8" xfId="0" applyNumberFormat="1" applyFill="1" applyBorder="1" applyAlignment="1">
      <alignment horizontal="center" vertical="center"/>
    </xf>
    <xf numFmtId="164" fontId="12" fillId="8" borderId="2" xfId="1" applyNumberFormat="1" applyFont="1" applyFill="1" applyBorder="1" applyAlignment="1">
      <alignment horizontal="right" vertical="center" wrapText="1"/>
    </xf>
    <xf numFmtId="164" fontId="12" fillId="8" borderId="8" xfId="1" applyNumberFormat="1" applyFont="1" applyFill="1" applyBorder="1" applyAlignment="1">
      <alignment horizontal="right" vertical="center" wrapText="1"/>
    </xf>
    <xf numFmtId="0" fontId="2" fillId="4" borderId="2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0" fillId="4" borderId="2" xfId="0" applyFont="1" applyFill="1" applyBorder="1" applyAlignment="1">
      <alignment horizontal="center" vertical="center" wrapText="1"/>
    </xf>
    <xf numFmtId="0" fontId="0" fillId="4" borderId="9" xfId="0" applyFont="1" applyFill="1" applyBorder="1" applyAlignment="1">
      <alignment horizontal="center" vertical="center" wrapText="1"/>
    </xf>
    <xf numFmtId="0" fontId="0" fillId="4" borderId="8" xfId="0" applyFont="1" applyFill="1" applyBorder="1" applyAlignment="1">
      <alignment horizontal="center" vertical="center" wrapText="1"/>
    </xf>
    <xf numFmtId="0" fontId="14" fillId="4" borderId="9" xfId="0" applyFont="1" applyFill="1" applyBorder="1" applyAlignment="1">
      <alignment horizontal="left" vertical="top" wrapText="1"/>
    </xf>
    <xf numFmtId="0" fontId="2" fillId="6" borderId="4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6" borderId="2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14" fillId="4" borderId="8" xfId="0" applyFont="1" applyFill="1" applyBorder="1" applyAlignment="1">
      <alignment horizontal="left" vertical="top" wrapText="1"/>
    </xf>
    <xf numFmtId="0" fontId="2" fillId="6" borderId="2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14" fillId="6" borderId="9" xfId="0" applyFont="1" applyFill="1" applyBorder="1" applyAlignment="1">
      <alignment horizontal="left" vertical="top" wrapText="1"/>
    </xf>
    <xf numFmtId="0" fontId="14" fillId="6" borderId="8" xfId="0" applyFont="1" applyFill="1" applyBorder="1" applyAlignment="1">
      <alignment horizontal="left" vertical="top" wrapText="1"/>
    </xf>
    <xf numFmtId="0" fontId="2" fillId="4" borderId="7" xfId="0" applyFon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 wrapText="1"/>
    </xf>
    <xf numFmtId="0" fontId="0" fillId="4" borderId="9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165" fontId="13" fillId="6" borderId="7" xfId="0" applyNumberFormat="1" applyFont="1" applyFill="1" applyBorder="1" applyAlignment="1">
      <alignment vertical="center"/>
    </xf>
    <xf numFmtId="0" fontId="14" fillId="4" borderId="9" xfId="0" applyFont="1" applyFill="1" applyBorder="1" applyAlignment="1">
      <alignment horizontal="left" vertical="center" wrapText="1"/>
    </xf>
    <xf numFmtId="0" fontId="14" fillId="4" borderId="8" xfId="0" applyFont="1" applyFill="1" applyBorder="1" applyAlignment="1">
      <alignment horizontal="left" vertical="center" wrapText="1"/>
    </xf>
    <xf numFmtId="0" fontId="18" fillId="6" borderId="2" xfId="0" applyFont="1" applyFill="1" applyBorder="1" applyAlignment="1">
      <alignment horizontal="center" vertical="center"/>
    </xf>
    <xf numFmtId="0" fontId="18" fillId="6" borderId="8" xfId="0" applyFont="1" applyFill="1" applyBorder="1" applyAlignment="1">
      <alignment horizontal="center" vertical="center"/>
    </xf>
    <xf numFmtId="0" fontId="18" fillId="6" borderId="2" xfId="0" applyNumberFormat="1" applyFont="1" applyFill="1" applyBorder="1" applyAlignment="1">
      <alignment horizontal="center" vertical="center"/>
    </xf>
    <xf numFmtId="0" fontId="18" fillId="6" borderId="8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8" xfId="0" applyFont="1" applyFill="1" applyBorder="1" applyAlignment="1">
      <alignment horizontal="center" vertical="center"/>
    </xf>
    <xf numFmtId="0" fontId="18" fillId="4" borderId="2" xfId="0" applyNumberFormat="1" applyFont="1" applyFill="1" applyBorder="1" applyAlignment="1">
      <alignment horizontal="center" vertical="center"/>
    </xf>
    <xf numFmtId="0" fontId="18" fillId="4" borderId="8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8" fillId="6" borderId="2" xfId="0" applyNumberFormat="1" applyFont="1" applyFill="1" applyBorder="1" applyAlignment="1">
      <alignment horizontal="center" vertical="center" wrapText="1"/>
    </xf>
    <xf numFmtId="0" fontId="8" fillId="6" borderId="8" xfId="0" applyNumberFormat="1" applyFont="1" applyFill="1" applyBorder="1" applyAlignment="1">
      <alignment horizontal="center" vertical="center" wrapText="1"/>
    </xf>
    <xf numFmtId="164" fontId="12" fillId="8" borderId="7" xfId="1" applyNumberFormat="1" applyFont="1" applyFill="1" applyBorder="1" applyAlignment="1">
      <alignment horizontal="right" vertical="center" wrapText="1"/>
    </xf>
    <xf numFmtId="0" fontId="11" fillId="3" borderId="4" xfId="0" applyFont="1" applyFill="1" applyBorder="1" applyAlignment="1">
      <alignment horizontal="left" vertical="center"/>
    </xf>
    <xf numFmtId="0" fontId="11" fillId="3" borderId="5" xfId="0" applyFont="1" applyFill="1" applyBorder="1" applyAlignment="1">
      <alignment horizontal="left" vertical="center"/>
    </xf>
    <xf numFmtId="0" fontId="11" fillId="3" borderId="6" xfId="0" applyFont="1" applyFill="1" applyBorder="1" applyAlignment="1">
      <alignment horizontal="left" vertical="center"/>
    </xf>
    <xf numFmtId="165" fontId="13" fillId="6" borderId="2" xfId="0" applyNumberFormat="1" applyFont="1" applyFill="1" applyBorder="1" applyAlignment="1">
      <alignment horizontal="center" vertical="center"/>
    </xf>
    <xf numFmtId="165" fontId="13" fillId="6" borderId="9" xfId="0" applyNumberFormat="1" applyFont="1" applyFill="1" applyBorder="1" applyAlignment="1">
      <alignment horizontal="center" vertical="center"/>
    </xf>
    <xf numFmtId="165" fontId="13" fillId="6" borderId="8" xfId="0" applyNumberFormat="1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15" fillId="4" borderId="9" xfId="0" applyFont="1" applyFill="1" applyBorder="1" applyAlignment="1">
      <alignment horizontal="center" vertical="center"/>
    </xf>
    <xf numFmtId="0" fontId="15" fillId="4" borderId="8" xfId="0" applyFont="1" applyFill="1" applyBorder="1" applyAlignment="1">
      <alignment horizontal="center" vertical="center"/>
    </xf>
    <xf numFmtId="0" fontId="15" fillId="4" borderId="2" xfId="0" applyNumberFormat="1" applyFont="1" applyFill="1" applyBorder="1" applyAlignment="1">
      <alignment horizontal="center" vertical="center"/>
    </xf>
    <xf numFmtId="0" fontId="15" fillId="4" borderId="9" xfId="0" applyNumberFormat="1" applyFont="1" applyFill="1" applyBorder="1" applyAlignment="1">
      <alignment horizontal="center" vertical="center"/>
    </xf>
    <xf numFmtId="0" fontId="15" fillId="4" borderId="8" xfId="0" applyNumberFormat="1" applyFont="1" applyFill="1" applyBorder="1" applyAlignment="1">
      <alignment horizontal="center" vertical="center"/>
    </xf>
    <xf numFmtId="164" fontId="12" fillId="8" borderId="9" xfId="1" applyNumberFormat="1" applyFont="1" applyFill="1" applyBorder="1" applyAlignment="1">
      <alignment horizontal="right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17" fillId="8" borderId="9" xfId="0" applyFont="1" applyFill="1" applyBorder="1" applyAlignment="1">
      <alignment horizontal="right"/>
    </xf>
    <xf numFmtId="0" fontId="17" fillId="8" borderId="8" xfId="0" applyFont="1" applyFill="1" applyBorder="1" applyAlignment="1">
      <alignment horizontal="right"/>
    </xf>
    <xf numFmtId="4" fontId="12" fillId="8" borderId="2" xfId="0" applyNumberFormat="1" applyFont="1" applyFill="1" applyBorder="1" applyAlignment="1">
      <alignment horizontal="right" vertical="center"/>
    </xf>
    <xf numFmtId="4" fontId="12" fillId="8" borderId="8" xfId="0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0" fontId="15" fillId="6" borderId="8" xfId="0" applyFont="1" applyFill="1" applyBorder="1" applyAlignment="1">
      <alignment horizontal="center" vertical="center"/>
    </xf>
    <xf numFmtId="0" fontId="15" fillId="6" borderId="2" xfId="0" applyNumberFormat="1" applyFont="1" applyFill="1" applyBorder="1" applyAlignment="1">
      <alignment horizontal="center" vertical="center"/>
    </xf>
    <xf numFmtId="0" fontId="15" fillId="6" borderId="8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14" fillId="6" borderId="9" xfId="0" applyFont="1" applyFill="1" applyBorder="1" applyAlignment="1">
      <alignment horizontal="left" vertical="center" wrapText="1"/>
    </xf>
    <xf numFmtId="0" fontId="14" fillId="6" borderId="8" xfId="0" applyFont="1" applyFill="1" applyBorder="1" applyAlignment="1">
      <alignment horizontal="left" vertical="center" wrapText="1"/>
    </xf>
    <xf numFmtId="0" fontId="2" fillId="6" borderId="7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2" xfId="0" applyNumberFormat="1" applyFont="1" applyFill="1" applyBorder="1" applyAlignment="1">
      <alignment horizontal="center" vertical="center"/>
    </xf>
    <xf numFmtId="0" fontId="8" fillId="4" borderId="8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8" fillId="0" borderId="8" xfId="0" applyNumberFormat="1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2" xfId="0" applyNumberFormat="1" applyFont="1" applyFill="1" applyBorder="1" applyAlignment="1">
      <alignment horizontal="center" vertical="center"/>
    </xf>
    <xf numFmtId="0" fontId="8" fillId="6" borderId="8" xfId="0" applyNumberFormat="1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left" vertical="center" wrapText="1"/>
    </xf>
    <xf numFmtId="0" fontId="14" fillId="0" borderId="8" xfId="0" applyFont="1" applyFill="1" applyBorder="1" applyAlignment="1">
      <alignment horizontal="left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0" fillId="6" borderId="9" xfId="0" applyFill="1" applyBorder="1"/>
    <xf numFmtId="0" fontId="0" fillId="0" borderId="2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wrapText="1"/>
    </xf>
    <xf numFmtId="0" fontId="4" fillId="0" borderId="0" xfId="0" applyFont="1" applyBorder="1" applyAlignment="1">
      <alignment horizontal="left" vertical="center" wrapText="1"/>
    </xf>
    <xf numFmtId="0" fontId="5" fillId="0" borderId="0" xfId="2" applyBorder="1" applyAlignment="1" applyProtection="1">
      <alignment horizontal="left" vertical="center" wrapText="1"/>
    </xf>
    <xf numFmtId="0" fontId="19" fillId="0" borderId="0" xfId="2" applyFont="1" applyBorder="1" applyAlignment="1" applyProtection="1">
      <alignment horizontal="left" vertical="center" wrapText="1"/>
    </xf>
    <xf numFmtId="0" fontId="6" fillId="0" borderId="1" xfId="0" applyFont="1" applyFill="1" applyBorder="1" applyAlignment="1">
      <alignment horizontal="center"/>
    </xf>
    <xf numFmtId="0" fontId="20" fillId="8" borderId="2" xfId="0" applyFont="1" applyFill="1" applyBorder="1" applyAlignment="1">
      <alignment horizontal="center" vertical="center" wrapText="1"/>
    </xf>
    <xf numFmtId="0" fontId="20" fillId="8" borderId="9" xfId="0" applyFont="1" applyFill="1" applyBorder="1" applyAlignment="1">
      <alignment horizontal="center" vertical="center" wrapText="1"/>
    </xf>
    <xf numFmtId="0" fontId="21" fillId="8" borderId="2" xfId="0" applyNumberFormat="1" applyFont="1" applyFill="1" applyBorder="1" applyAlignment="1">
      <alignment horizontal="center" vertical="center" wrapText="1"/>
    </xf>
    <xf numFmtId="0" fontId="21" fillId="8" borderId="8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7" xfId="0" applyFill="1" applyBorder="1" applyAlignment="1">
      <alignment horizontal="center" vertical="center"/>
    </xf>
    <xf numFmtId="0" fontId="0" fillId="0" borderId="7" xfId="0" applyNumberFormat="1" applyFill="1" applyBorder="1" applyAlignment="1">
      <alignment horizontal="center" vertical="center"/>
    </xf>
    <xf numFmtId="0" fontId="24" fillId="8" borderId="2" xfId="0" applyFont="1" applyFill="1" applyBorder="1" applyAlignment="1">
      <alignment horizontal="center" vertical="center" wrapText="1"/>
    </xf>
    <xf numFmtId="0" fontId="24" fillId="8" borderId="9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9" xfId="0" applyNumberFormat="1" applyFont="1" applyFill="1" applyBorder="1" applyAlignment="1">
      <alignment horizontal="center" vertical="center"/>
    </xf>
    <xf numFmtId="0" fontId="15" fillId="0" borderId="2" xfId="0" applyNumberFormat="1" applyFont="1" applyFill="1" applyBorder="1" applyAlignment="1">
      <alignment horizontal="center" vertical="center"/>
    </xf>
    <xf numFmtId="0" fontId="15" fillId="0" borderId="8" xfId="0" applyNumberFormat="1" applyFont="1" applyFill="1" applyBorder="1" applyAlignment="1">
      <alignment horizontal="center" vertical="center"/>
    </xf>
    <xf numFmtId="0" fontId="29" fillId="11" borderId="7" xfId="0" applyFont="1" applyFill="1" applyBorder="1" applyAlignment="1">
      <alignment horizontal="center" wrapText="1"/>
    </xf>
    <xf numFmtId="0" fontId="25" fillId="0" borderId="1" xfId="0" applyFont="1" applyBorder="1" applyAlignment="1" applyProtection="1">
      <alignment horizontal="left" wrapText="1"/>
      <protection locked="0"/>
    </xf>
    <xf numFmtId="0" fontId="28" fillId="11" borderId="2" xfId="0" applyFont="1" applyFill="1" applyBorder="1" applyAlignment="1">
      <alignment horizontal="center" wrapText="1"/>
    </xf>
    <xf numFmtId="0" fontId="28" fillId="11" borderId="9" xfId="0" applyFont="1" applyFill="1" applyBorder="1" applyAlignment="1">
      <alignment horizontal="center" wrapText="1"/>
    </xf>
    <xf numFmtId="0" fontId="28" fillId="11" borderId="8" xfId="0" applyFont="1" applyFill="1" applyBorder="1" applyAlignment="1">
      <alignment horizontal="center" wrapText="1"/>
    </xf>
    <xf numFmtId="0" fontId="32" fillId="0" borderId="0" xfId="0" applyFont="1"/>
    <xf numFmtId="0" fontId="34" fillId="0" borderId="0" xfId="0" applyFont="1"/>
    <xf numFmtId="0" fontId="34" fillId="4" borderId="3" xfId="2" applyFont="1" applyFill="1" applyBorder="1" applyAlignment="1" applyProtection="1">
      <alignment vertical="center" wrapText="1"/>
    </xf>
    <xf numFmtId="0" fontId="34" fillId="10" borderId="2" xfId="2" applyFont="1" applyFill="1" applyBorder="1" applyAlignment="1" applyProtection="1">
      <alignment vertical="center" wrapText="1"/>
    </xf>
    <xf numFmtId="0" fontId="34" fillId="0" borderId="0" xfId="0" applyFont="1" applyAlignment="1">
      <alignment wrapText="1"/>
    </xf>
    <xf numFmtId="0" fontId="34" fillId="0" borderId="2" xfId="2" applyFont="1" applyFill="1" applyBorder="1" applyAlignment="1" applyProtection="1">
      <alignment vertical="center" wrapText="1"/>
    </xf>
    <xf numFmtId="0" fontId="36" fillId="0" borderId="0" xfId="2" applyFont="1" applyBorder="1" applyAlignment="1" applyProtection="1">
      <alignment vertical="center"/>
    </xf>
    <xf numFmtId="0" fontId="37" fillId="0" borderId="0" xfId="0" applyFont="1"/>
    <xf numFmtId="0" fontId="38" fillId="0" borderId="0" xfId="0" applyFont="1"/>
    <xf numFmtId="0" fontId="7" fillId="4" borderId="3" xfId="2" applyFont="1" applyFill="1" applyBorder="1" applyAlignment="1" applyProtection="1">
      <alignment vertical="center" wrapText="1"/>
    </xf>
    <xf numFmtId="0" fontId="7" fillId="10" borderId="2" xfId="2" applyFont="1" applyFill="1" applyBorder="1" applyAlignment="1" applyProtection="1">
      <alignment vertical="center" wrapText="1"/>
    </xf>
    <xf numFmtId="0" fontId="32" fillId="0" borderId="0" xfId="0" applyFont="1" applyAlignment="1">
      <alignment wrapText="1"/>
    </xf>
    <xf numFmtId="0" fontId="7" fillId="0" borderId="2" xfId="2" applyFont="1" applyFill="1" applyBorder="1" applyAlignment="1" applyProtection="1">
      <alignment vertical="center" wrapText="1"/>
    </xf>
    <xf numFmtId="0" fontId="38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37" fillId="0" borderId="0" xfId="0" applyFont="1" applyAlignment="1">
      <alignment horizontal="left"/>
    </xf>
  </cellXfs>
  <cellStyles count="4">
    <cellStyle name="Гиперссылка" xfId="2" builtinId="8"/>
    <cellStyle name="Обычный" xfId="0" builtinId="0"/>
    <cellStyle name="Финансовый" xfId="1" builtinId="3"/>
    <cellStyle name="Хороший" xfId="3" builtinId="26"/>
  </cellStyles>
  <dxfs count="0"/>
  <tableStyles count="0" defaultTableStyle="TableStyleMedium9" defaultPivotStyle="PivotStyleLight16"/>
  <colors>
    <mruColors>
      <color rgb="FFFCEC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wmf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8.png"/><Relationship Id="rId18" Type="http://schemas.openxmlformats.org/officeDocument/2006/relationships/image" Target="../media/image4.png"/><Relationship Id="rId26" Type="http://schemas.openxmlformats.org/officeDocument/2006/relationships/image" Target="../media/image30.jpeg"/><Relationship Id="rId39" Type="http://schemas.openxmlformats.org/officeDocument/2006/relationships/image" Target="../media/image42.png"/><Relationship Id="rId3" Type="http://schemas.openxmlformats.org/officeDocument/2006/relationships/image" Target="../media/image8.png"/><Relationship Id="rId21" Type="http://schemas.openxmlformats.org/officeDocument/2006/relationships/image" Target="../media/image25.jpeg"/><Relationship Id="rId34" Type="http://schemas.openxmlformats.org/officeDocument/2006/relationships/image" Target="../media/image38.jpeg"/><Relationship Id="rId42" Type="http://schemas.openxmlformats.org/officeDocument/2006/relationships/image" Target="../media/image1.wmf"/><Relationship Id="rId47" Type="http://schemas.openxmlformats.org/officeDocument/2006/relationships/image" Target="../media/image49.png"/><Relationship Id="rId50" Type="http://schemas.openxmlformats.org/officeDocument/2006/relationships/image" Target="../media/image52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5" Type="http://schemas.openxmlformats.org/officeDocument/2006/relationships/image" Target="../media/image29.jpeg"/><Relationship Id="rId33" Type="http://schemas.openxmlformats.org/officeDocument/2006/relationships/image" Target="../media/image37.png"/><Relationship Id="rId38" Type="http://schemas.openxmlformats.org/officeDocument/2006/relationships/image" Target="../media/image5.png"/><Relationship Id="rId46" Type="http://schemas.openxmlformats.org/officeDocument/2006/relationships/image" Target="../media/image48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41" Type="http://schemas.openxmlformats.org/officeDocument/2006/relationships/image" Target="../media/image44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24" Type="http://schemas.openxmlformats.org/officeDocument/2006/relationships/image" Target="../media/image28.jpeg"/><Relationship Id="rId32" Type="http://schemas.openxmlformats.org/officeDocument/2006/relationships/image" Target="../media/image36.png"/><Relationship Id="rId37" Type="http://schemas.openxmlformats.org/officeDocument/2006/relationships/image" Target="../media/image41.jpeg"/><Relationship Id="rId40" Type="http://schemas.openxmlformats.org/officeDocument/2006/relationships/image" Target="../media/image43.png"/><Relationship Id="rId45" Type="http://schemas.openxmlformats.org/officeDocument/2006/relationships/image" Target="../media/image47.png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23" Type="http://schemas.openxmlformats.org/officeDocument/2006/relationships/image" Target="../media/image27.jpeg"/><Relationship Id="rId28" Type="http://schemas.openxmlformats.org/officeDocument/2006/relationships/image" Target="../media/image32.jpeg"/><Relationship Id="rId36" Type="http://schemas.openxmlformats.org/officeDocument/2006/relationships/image" Target="../media/image40.png"/><Relationship Id="rId49" Type="http://schemas.openxmlformats.org/officeDocument/2006/relationships/image" Target="../media/image51.png"/><Relationship Id="rId10" Type="http://schemas.openxmlformats.org/officeDocument/2006/relationships/image" Target="../media/image15.jpeg"/><Relationship Id="rId19" Type="http://schemas.openxmlformats.org/officeDocument/2006/relationships/image" Target="../media/image23.png"/><Relationship Id="rId31" Type="http://schemas.openxmlformats.org/officeDocument/2006/relationships/image" Target="../media/image35.png"/><Relationship Id="rId44" Type="http://schemas.openxmlformats.org/officeDocument/2006/relationships/image" Target="../media/image46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Relationship Id="rId22" Type="http://schemas.openxmlformats.org/officeDocument/2006/relationships/image" Target="../media/image26.jpeg"/><Relationship Id="rId27" Type="http://schemas.openxmlformats.org/officeDocument/2006/relationships/image" Target="../media/image31.jpeg"/><Relationship Id="rId30" Type="http://schemas.openxmlformats.org/officeDocument/2006/relationships/image" Target="../media/image34.png"/><Relationship Id="rId35" Type="http://schemas.openxmlformats.org/officeDocument/2006/relationships/image" Target="../media/image39.jpeg"/><Relationship Id="rId43" Type="http://schemas.openxmlformats.org/officeDocument/2006/relationships/image" Target="../media/image45.png"/><Relationship Id="rId48" Type="http://schemas.openxmlformats.org/officeDocument/2006/relationships/image" Target="../media/image50.png"/><Relationship Id="rId8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5950323</xdr:colOff>
      <xdr:row>93</xdr:row>
      <xdr:rowOff>67235</xdr:rowOff>
    </xdr:from>
    <xdr:to>
      <xdr:col>1</xdr:col>
      <xdr:colOff>5960509</xdr:colOff>
      <xdr:row>94</xdr:row>
      <xdr:rowOff>245232</xdr:rowOff>
    </xdr:to>
    <xdr:pic>
      <xdr:nvPicPr>
        <xdr:cNvPr id="3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17023" y="46034885"/>
          <a:ext cx="10186" cy="635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5987143</xdr:colOff>
      <xdr:row>93</xdr:row>
      <xdr:rowOff>68036</xdr:rowOff>
    </xdr:from>
    <xdr:to>
      <xdr:col>1</xdr:col>
      <xdr:colOff>5996049</xdr:colOff>
      <xdr:row>94</xdr:row>
      <xdr:rowOff>119591</xdr:rowOff>
    </xdr:to>
    <xdr:pic>
      <xdr:nvPicPr>
        <xdr:cNvPr id="4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53843" y="46035686"/>
          <a:ext cx="8906" cy="5087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5514757</xdr:colOff>
      <xdr:row>72</xdr:row>
      <xdr:rowOff>58449</xdr:rowOff>
    </xdr:from>
    <xdr:to>
      <xdr:col>1</xdr:col>
      <xdr:colOff>6043950</xdr:colOff>
      <xdr:row>73</xdr:row>
      <xdr:rowOff>83266</xdr:rowOff>
    </xdr:to>
    <xdr:pic>
      <xdr:nvPicPr>
        <xdr:cNvPr id="5" name="Рисунок 4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81457" y="36710649"/>
          <a:ext cx="529193" cy="434391"/>
        </a:xfrm>
        <a:prstGeom prst="rect">
          <a:avLst/>
        </a:prstGeom>
      </xdr:spPr>
    </xdr:pic>
    <xdr:clientData/>
  </xdr:twoCellAnchor>
  <xdr:twoCellAnchor editAs="oneCell">
    <xdr:from>
      <xdr:col>1</xdr:col>
      <xdr:colOff>5440073</xdr:colOff>
      <xdr:row>67</xdr:row>
      <xdr:rowOff>18399</xdr:rowOff>
    </xdr:from>
    <xdr:to>
      <xdr:col>1</xdr:col>
      <xdr:colOff>5981173</xdr:colOff>
      <xdr:row>68</xdr:row>
      <xdr:rowOff>202492</xdr:rowOff>
    </xdr:to>
    <xdr:pic>
      <xdr:nvPicPr>
        <xdr:cNvPr id="6" name="Рисунок 5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706773" y="34584624"/>
          <a:ext cx="541100" cy="486171"/>
        </a:xfrm>
        <a:prstGeom prst="rect">
          <a:avLst/>
        </a:prstGeom>
      </xdr:spPr>
    </xdr:pic>
    <xdr:clientData/>
  </xdr:twoCellAnchor>
  <xdr:twoCellAnchor editAs="oneCell">
    <xdr:from>
      <xdr:col>1</xdr:col>
      <xdr:colOff>5428169</xdr:colOff>
      <xdr:row>10</xdr:row>
      <xdr:rowOff>82260</xdr:rowOff>
    </xdr:from>
    <xdr:to>
      <xdr:col>1</xdr:col>
      <xdr:colOff>5957362</xdr:colOff>
      <xdr:row>11</xdr:row>
      <xdr:rowOff>82259</xdr:rowOff>
    </xdr:to>
    <xdr:pic>
      <xdr:nvPicPr>
        <xdr:cNvPr id="7" name="Рисунок 6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694869" y="4863810"/>
          <a:ext cx="529193" cy="466724"/>
        </a:xfrm>
        <a:prstGeom prst="rect">
          <a:avLst/>
        </a:prstGeom>
      </xdr:spPr>
    </xdr:pic>
    <xdr:clientData/>
  </xdr:twoCellAnchor>
  <xdr:twoCellAnchor editAs="oneCell">
    <xdr:from>
      <xdr:col>1</xdr:col>
      <xdr:colOff>5398943</xdr:colOff>
      <xdr:row>112</xdr:row>
      <xdr:rowOff>53037</xdr:rowOff>
    </xdr:from>
    <xdr:to>
      <xdr:col>1</xdr:col>
      <xdr:colOff>5928136</xdr:colOff>
      <xdr:row>113</xdr:row>
      <xdr:rowOff>125479</xdr:rowOff>
    </xdr:to>
    <xdr:pic>
      <xdr:nvPicPr>
        <xdr:cNvPr id="8" name="Рисунок 7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65643" y="57593562"/>
          <a:ext cx="529193" cy="434392"/>
        </a:xfrm>
        <a:prstGeom prst="rect">
          <a:avLst/>
        </a:prstGeom>
      </xdr:spPr>
    </xdr:pic>
    <xdr:clientData/>
  </xdr:twoCellAnchor>
  <xdr:twoCellAnchor editAs="oneCell">
    <xdr:from>
      <xdr:col>1</xdr:col>
      <xdr:colOff>5426775</xdr:colOff>
      <xdr:row>120</xdr:row>
      <xdr:rowOff>61850</xdr:rowOff>
    </xdr:from>
    <xdr:to>
      <xdr:col>1</xdr:col>
      <xdr:colOff>5955968</xdr:colOff>
      <xdr:row>121</xdr:row>
      <xdr:rowOff>107081</xdr:rowOff>
    </xdr:to>
    <xdr:pic>
      <xdr:nvPicPr>
        <xdr:cNvPr id="9" name="Рисунок 8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93475" y="64774700"/>
          <a:ext cx="529193" cy="435755"/>
        </a:xfrm>
        <a:prstGeom prst="rect">
          <a:avLst/>
        </a:prstGeom>
      </xdr:spPr>
    </xdr:pic>
    <xdr:clientData/>
  </xdr:twoCellAnchor>
  <xdr:twoCellAnchor editAs="oneCell">
    <xdr:from>
      <xdr:col>1</xdr:col>
      <xdr:colOff>6021915</xdr:colOff>
      <xdr:row>100</xdr:row>
      <xdr:rowOff>31751</xdr:rowOff>
    </xdr:from>
    <xdr:to>
      <xdr:col>1</xdr:col>
      <xdr:colOff>6035509</xdr:colOff>
      <xdr:row>101</xdr:row>
      <xdr:rowOff>1047584</xdr:rowOff>
    </xdr:to>
    <xdr:pic>
      <xdr:nvPicPr>
        <xdr:cNvPr id="10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8615" y="49514126"/>
          <a:ext cx="13594" cy="1368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435428</xdr:colOff>
      <xdr:row>0</xdr:row>
      <xdr:rowOff>149679</xdr:rowOff>
    </xdr:from>
    <xdr:to>
      <xdr:col>19</xdr:col>
      <xdr:colOff>1481192</xdr:colOff>
      <xdr:row>4</xdr:row>
      <xdr:rowOff>333073</xdr:rowOff>
    </xdr:to>
    <xdr:pic>
      <xdr:nvPicPr>
        <xdr:cNvPr id="11" name="Рисунок 6" descr="печать на прайс.g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647464" y="149679"/>
          <a:ext cx="7087335" cy="1625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5485535</xdr:colOff>
      <xdr:row>30</xdr:row>
      <xdr:rowOff>64944</xdr:rowOff>
    </xdr:from>
    <xdr:to>
      <xdr:col>1</xdr:col>
      <xdr:colOff>6001741</xdr:colOff>
      <xdr:row>31</xdr:row>
      <xdr:rowOff>162830</xdr:rowOff>
    </xdr:to>
    <xdr:pic>
      <xdr:nvPicPr>
        <xdr:cNvPr id="12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52235" y="14219094"/>
          <a:ext cx="516206" cy="4598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5403272</xdr:colOff>
      <xdr:row>118</xdr:row>
      <xdr:rowOff>103910</xdr:rowOff>
    </xdr:from>
    <xdr:to>
      <xdr:col>1</xdr:col>
      <xdr:colOff>5919478</xdr:colOff>
      <xdr:row>119</xdr:row>
      <xdr:rowOff>43460</xdr:rowOff>
    </xdr:to>
    <xdr:pic>
      <xdr:nvPicPr>
        <xdr:cNvPr id="13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69972" y="61711610"/>
          <a:ext cx="516206" cy="46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5455227</xdr:colOff>
      <xdr:row>144</xdr:row>
      <xdr:rowOff>69274</xdr:rowOff>
    </xdr:from>
    <xdr:to>
      <xdr:col>1</xdr:col>
      <xdr:colOff>5971433</xdr:colOff>
      <xdr:row>145</xdr:row>
      <xdr:rowOff>4496</xdr:rowOff>
    </xdr:to>
    <xdr:pic>
      <xdr:nvPicPr>
        <xdr:cNvPr id="14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21927" y="82393849"/>
          <a:ext cx="516206" cy="468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3549909</xdr:colOff>
      <xdr:row>9</xdr:row>
      <xdr:rowOff>28388</xdr:rowOff>
    </xdr:from>
    <xdr:to>
      <xdr:col>1</xdr:col>
      <xdr:colOff>3551452</xdr:colOff>
      <xdr:row>9</xdr:row>
      <xdr:rowOff>469070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16634" y="3466913"/>
          <a:ext cx="1543" cy="44068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3533512</xdr:colOff>
      <xdr:row>107</xdr:row>
      <xdr:rowOff>50582</xdr:rowOff>
    </xdr:from>
    <xdr:to>
      <xdr:col>1</xdr:col>
      <xdr:colOff>3533775</xdr:colOff>
      <xdr:row>107</xdr:row>
      <xdr:rowOff>464643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00237" y="49456757"/>
          <a:ext cx="263" cy="41406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81244</xdr:colOff>
      <xdr:row>24</xdr:row>
      <xdr:rowOff>33058</xdr:rowOff>
    </xdr:from>
    <xdr:to>
      <xdr:col>2</xdr:col>
      <xdr:colOff>938494</xdr:colOff>
      <xdr:row>25</xdr:row>
      <xdr:rowOff>404533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44044" y="9396133"/>
          <a:ext cx="857250" cy="857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87406</xdr:colOff>
      <xdr:row>19</xdr:row>
      <xdr:rowOff>62192</xdr:rowOff>
    </xdr:from>
    <xdr:to>
      <xdr:col>2</xdr:col>
      <xdr:colOff>944656</xdr:colOff>
      <xdr:row>20</xdr:row>
      <xdr:rowOff>433667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50206" y="7405967"/>
          <a:ext cx="857250" cy="857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76200</xdr:colOff>
      <xdr:row>14</xdr:row>
      <xdr:rowOff>47625</xdr:rowOff>
    </xdr:from>
    <xdr:to>
      <xdr:col>2</xdr:col>
      <xdr:colOff>933450</xdr:colOff>
      <xdr:row>15</xdr:row>
      <xdr:rowOff>414617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39000" y="5438775"/>
          <a:ext cx="857250" cy="82419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89646</xdr:colOff>
      <xdr:row>9</xdr:row>
      <xdr:rowOff>33618</xdr:rowOff>
    </xdr:from>
    <xdr:to>
      <xdr:col>2</xdr:col>
      <xdr:colOff>912142</xdr:colOff>
      <xdr:row>10</xdr:row>
      <xdr:rowOff>354538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52446" y="3472143"/>
          <a:ext cx="822496" cy="82574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31</xdr:row>
      <xdr:rowOff>38100</xdr:rowOff>
    </xdr:from>
    <xdr:to>
      <xdr:col>2</xdr:col>
      <xdr:colOff>952500</xdr:colOff>
      <xdr:row>32</xdr:row>
      <xdr:rowOff>425263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58050" y="13468350"/>
          <a:ext cx="857250" cy="85388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64994</xdr:colOff>
      <xdr:row>45</xdr:row>
      <xdr:rowOff>49304</xdr:rowOff>
    </xdr:from>
    <xdr:to>
      <xdr:col>2</xdr:col>
      <xdr:colOff>922244</xdr:colOff>
      <xdr:row>46</xdr:row>
      <xdr:rowOff>433666</xdr:rowOff>
    </xdr:to>
    <xdr:pic>
      <xdr:nvPicPr>
        <xdr:cNvPr id="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27794" y="21937754"/>
          <a:ext cx="857250" cy="85108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63313</xdr:colOff>
      <xdr:row>48</xdr:row>
      <xdr:rowOff>50987</xdr:rowOff>
    </xdr:from>
    <xdr:to>
      <xdr:col>2</xdr:col>
      <xdr:colOff>920563</xdr:colOff>
      <xdr:row>49</xdr:row>
      <xdr:rowOff>443193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26113" y="23863487"/>
          <a:ext cx="857250" cy="85893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64994</xdr:colOff>
      <xdr:row>56</xdr:row>
      <xdr:rowOff>131669</xdr:rowOff>
    </xdr:from>
    <xdr:to>
      <xdr:col>2</xdr:col>
      <xdr:colOff>922244</xdr:colOff>
      <xdr:row>57</xdr:row>
      <xdr:rowOff>658344</xdr:rowOff>
    </xdr:to>
    <xdr:pic>
      <xdr:nvPicPr>
        <xdr:cNvPr id="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27794" y="25811069"/>
          <a:ext cx="857250" cy="8600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106176</xdr:colOff>
      <xdr:row>77</xdr:row>
      <xdr:rowOff>128719</xdr:rowOff>
    </xdr:from>
    <xdr:to>
      <xdr:col>2</xdr:col>
      <xdr:colOff>894343</xdr:colOff>
      <xdr:row>78</xdr:row>
      <xdr:rowOff>284347</xdr:rowOff>
    </xdr:to>
    <xdr:pic>
      <xdr:nvPicPr>
        <xdr:cNvPr id="1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68976" y="36333244"/>
          <a:ext cx="788167" cy="78427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63313</xdr:colOff>
      <xdr:row>82</xdr:row>
      <xdr:rowOff>63049</xdr:rowOff>
    </xdr:from>
    <xdr:to>
      <xdr:col>2</xdr:col>
      <xdr:colOff>862853</xdr:colOff>
      <xdr:row>83</xdr:row>
      <xdr:rowOff>410696</xdr:rowOff>
    </xdr:to>
    <xdr:pic>
      <xdr:nvPicPr>
        <xdr:cNvPr id="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26113" y="38220199"/>
          <a:ext cx="799540" cy="79532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95250</xdr:colOff>
      <xdr:row>63</xdr:row>
      <xdr:rowOff>38100</xdr:rowOff>
    </xdr:from>
    <xdr:to>
      <xdr:col>2</xdr:col>
      <xdr:colOff>952500</xdr:colOff>
      <xdr:row>64</xdr:row>
      <xdr:rowOff>366433</xdr:rowOff>
    </xdr:to>
    <xdr:pic>
      <xdr:nvPicPr>
        <xdr:cNvPr id="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58050" y="30213300"/>
          <a:ext cx="857250" cy="85220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74519</xdr:colOff>
      <xdr:row>68</xdr:row>
      <xdr:rowOff>38099</xdr:rowOff>
    </xdr:from>
    <xdr:to>
      <xdr:col>2</xdr:col>
      <xdr:colOff>931769</xdr:colOff>
      <xdr:row>69</xdr:row>
      <xdr:rowOff>430305</xdr:rowOff>
    </xdr:to>
    <xdr:pic>
      <xdr:nvPicPr>
        <xdr:cNvPr id="1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37319" y="32280224"/>
          <a:ext cx="857250" cy="85893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33618</xdr:colOff>
      <xdr:row>98</xdr:row>
      <xdr:rowOff>357375</xdr:rowOff>
    </xdr:from>
    <xdr:to>
      <xdr:col>2</xdr:col>
      <xdr:colOff>970396</xdr:colOff>
      <xdr:row>102</xdr:row>
      <xdr:rowOff>166965</xdr:rowOff>
    </xdr:to>
    <xdr:pic>
      <xdr:nvPicPr>
        <xdr:cNvPr id="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196418" y="46363125"/>
          <a:ext cx="936778" cy="91449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44263</xdr:colOff>
      <xdr:row>104</xdr:row>
      <xdr:rowOff>201706</xdr:rowOff>
    </xdr:from>
    <xdr:to>
      <xdr:col>2</xdr:col>
      <xdr:colOff>986117</xdr:colOff>
      <xdr:row>105</xdr:row>
      <xdr:rowOff>762560</xdr:rowOff>
    </xdr:to>
    <xdr:pic>
      <xdr:nvPicPr>
        <xdr:cNvPr id="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07063" y="47883856"/>
          <a:ext cx="941854" cy="94185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93570</xdr:colOff>
      <xdr:row>33</xdr:row>
      <xdr:rowOff>78441</xdr:rowOff>
    </xdr:from>
    <xdr:to>
      <xdr:col>2</xdr:col>
      <xdr:colOff>893670</xdr:colOff>
      <xdr:row>34</xdr:row>
      <xdr:rowOff>416299</xdr:rowOff>
    </xdr:to>
    <xdr:pic>
      <xdr:nvPicPr>
        <xdr:cNvPr id="19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56370" y="14442141"/>
          <a:ext cx="800100" cy="79505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45945</xdr:colOff>
      <xdr:row>42</xdr:row>
      <xdr:rowOff>34739</xdr:rowOff>
    </xdr:from>
    <xdr:to>
      <xdr:col>2</xdr:col>
      <xdr:colOff>903195</xdr:colOff>
      <xdr:row>43</xdr:row>
      <xdr:rowOff>422463</xdr:rowOff>
    </xdr:to>
    <xdr:pic>
      <xdr:nvPicPr>
        <xdr:cNvPr id="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08745" y="20056289"/>
          <a:ext cx="857250" cy="8544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86592</xdr:colOff>
      <xdr:row>35</xdr:row>
      <xdr:rowOff>124946</xdr:rowOff>
    </xdr:from>
    <xdr:to>
      <xdr:col>2</xdr:col>
      <xdr:colOff>841375</xdr:colOff>
      <xdr:row>36</xdr:row>
      <xdr:rowOff>613614</xdr:rowOff>
    </xdr:to>
    <xdr:pic>
      <xdr:nvPicPr>
        <xdr:cNvPr id="2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46217" y="15634821"/>
          <a:ext cx="754783" cy="85379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163607</xdr:colOff>
      <xdr:row>60</xdr:row>
      <xdr:rowOff>57710</xdr:rowOff>
    </xdr:from>
    <xdr:to>
      <xdr:col>2</xdr:col>
      <xdr:colOff>897033</xdr:colOff>
      <xdr:row>61</xdr:row>
      <xdr:rowOff>361391</xdr:rowOff>
    </xdr:to>
    <xdr:pic>
      <xdr:nvPicPr>
        <xdr:cNvPr id="2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326407" y="28499360"/>
          <a:ext cx="733426" cy="73230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246531</xdr:colOff>
      <xdr:row>95</xdr:row>
      <xdr:rowOff>48794</xdr:rowOff>
    </xdr:from>
    <xdr:to>
      <xdr:col>2</xdr:col>
      <xdr:colOff>806825</xdr:colOff>
      <xdr:row>95</xdr:row>
      <xdr:rowOff>949292</xdr:rowOff>
    </xdr:to>
    <xdr:pic>
      <xdr:nvPicPr>
        <xdr:cNvPr id="2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416258" y="49942476"/>
          <a:ext cx="560294" cy="90049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59953</xdr:colOff>
      <xdr:row>41</xdr:row>
      <xdr:rowOff>28574</xdr:rowOff>
    </xdr:from>
    <xdr:to>
      <xdr:col>2</xdr:col>
      <xdr:colOff>898152</xdr:colOff>
      <xdr:row>41</xdr:row>
      <xdr:rowOff>866773</xdr:rowOff>
    </xdr:to>
    <xdr:pic>
      <xdr:nvPicPr>
        <xdr:cNvPr id="2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222753" y="19126199"/>
          <a:ext cx="838199" cy="83819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112059</xdr:colOff>
      <xdr:row>39</xdr:row>
      <xdr:rowOff>95383</xdr:rowOff>
    </xdr:from>
    <xdr:to>
      <xdr:col>2</xdr:col>
      <xdr:colOff>918881</xdr:colOff>
      <xdr:row>40</xdr:row>
      <xdr:rowOff>422461</xdr:rowOff>
    </xdr:to>
    <xdr:pic>
      <xdr:nvPicPr>
        <xdr:cNvPr id="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74859" y="18370683"/>
          <a:ext cx="806822" cy="80967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90768</xdr:colOff>
      <xdr:row>44</xdr:row>
      <xdr:rowOff>52669</xdr:rowOff>
    </xdr:from>
    <xdr:to>
      <xdr:col>2</xdr:col>
      <xdr:colOff>938491</xdr:colOff>
      <xdr:row>44</xdr:row>
      <xdr:rowOff>900392</xdr:rowOff>
    </xdr:to>
    <xdr:pic>
      <xdr:nvPicPr>
        <xdr:cNvPr id="2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53568" y="21007669"/>
          <a:ext cx="847723" cy="84772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77883</xdr:colOff>
      <xdr:row>47</xdr:row>
      <xdr:rowOff>50985</xdr:rowOff>
    </xdr:from>
    <xdr:to>
      <xdr:col>2</xdr:col>
      <xdr:colOff>906556</xdr:colOff>
      <xdr:row>47</xdr:row>
      <xdr:rowOff>879658</xdr:rowOff>
    </xdr:to>
    <xdr:pic>
      <xdr:nvPicPr>
        <xdr:cNvPr id="2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240683" y="22872885"/>
          <a:ext cx="828673" cy="82867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64995</xdr:colOff>
      <xdr:row>50</xdr:row>
      <xdr:rowOff>31936</xdr:rowOff>
    </xdr:from>
    <xdr:to>
      <xdr:col>2</xdr:col>
      <xdr:colOff>922245</xdr:colOff>
      <xdr:row>50</xdr:row>
      <xdr:rowOff>889186</xdr:rowOff>
    </xdr:to>
    <xdr:pic>
      <xdr:nvPicPr>
        <xdr:cNvPr id="2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27795" y="24777886"/>
          <a:ext cx="857250" cy="857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262218</xdr:colOff>
      <xdr:row>93</xdr:row>
      <xdr:rowOff>54059</xdr:rowOff>
    </xdr:from>
    <xdr:to>
      <xdr:col>2</xdr:col>
      <xdr:colOff>825413</xdr:colOff>
      <xdr:row>94</xdr:row>
      <xdr:rowOff>443104</xdr:rowOff>
    </xdr:to>
    <xdr:pic>
      <xdr:nvPicPr>
        <xdr:cNvPr id="2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431945" y="48787423"/>
          <a:ext cx="563195" cy="99518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145677</xdr:colOff>
      <xdr:row>121</xdr:row>
      <xdr:rowOff>130335</xdr:rowOff>
    </xdr:from>
    <xdr:to>
      <xdr:col>2</xdr:col>
      <xdr:colOff>862853</xdr:colOff>
      <xdr:row>121</xdr:row>
      <xdr:rowOff>1015506</xdr:rowOff>
    </xdr:to>
    <xdr:pic>
      <xdr:nvPicPr>
        <xdr:cNvPr id="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308477" y="61747560"/>
          <a:ext cx="717176" cy="88517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50932</xdr:colOff>
      <xdr:row>120</xdr:row>
      <xdr:rowOff>84555</xdr:rowOff>
    </xdr:from>
    <xdr:to>
      <xdr:col>2</xdr:col>
      <xdr:colOff>983125</xdr:colOff>
      <xdr:row>120</xdr:row>
      <xdr:rowOff>880175</xdr:rowOff>
    </xdr:to>
    <xdr:pic>
      <xdr:nvPicPr>
        <xdr:cNvPr id="3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213732" y="60758805"/>
          <a:ext cx="932193" cy="7956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6107205</xdr:colOff>
      <xdr:row>9</xdr:row>
      <xdr:rowOff>56029</xdr:rowOff>
    </xdr:from>
    <xdr:to>
      <xdr:col>1</xdr:col>
      <xdr:colOff>6636398</xdr:colOff>
      <xdr:row>10</xdr:row>
      <xdr:rowOff>16107</xdr:rowOff>
    </xdr:to>
    <xdr:pic>
      <xdr:nvPicPr>
        <xdr:cNvPr id="32" name="Рисунок 31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73930" y="3494554"/>
          <a:ext cx="529193" cy="464903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6096000</xdr:colOff>
      <xdr:row>63</xdr:row>
      <xdr:rowOff>44824</xdr:rowOff>
    </xdr:from>
    <xdr:to>
      <xdr:col>1</xdr:col>
      <xdr:colOff>6625193</xdr:colOff>
      <xdr:row>63</xdr:row>
      <xdr:rowOff>509167</xdr:rowOff>
    </xdr:to>
    <xdr:pic>
      <xdr:nvPicPr>
        <xdr:cNvPr id="33" name="Рисунок 32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62725" y="30220024"/>
          <a:ext cx="529193" cy="464343"/>
        </a:xfrm>
        <a:prstGeom prst="rect">
          <a:avLst/>
        </a:prstGeom>
      </xdr:spPr>
    </xdr:pic>
    <xdr:clientData/>
  </xdr:twoCellAnchor>
  <xdr:twoCellAnchor editAs="oneCell">
    <xdr:from>
      <xdr:col>1</xdr:col>
      <xdr:colOff>6118412</xdr:colOff>
      <xdr:row>68</xdr:row>
      <xdr:rowOff>56030</xdr:rowOff>
    </xdr:from>
    <xdr:to>
      <xdr:col>1</xdr:col>
      <xdr:colOff>6647605</xdr:colOff>
      <xdr:row>69</xdr:row>
      <xdr:rowOff>49726</xdr:rowOff>
    </xdr:to>
    <xdr:pic>
      <xdr:nvPicPr>
        <xdr:cNvPr id="34" name="Рисунок 33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85137" y="32298155"/>
          <a:ext cx="529193" cy="460421"/>
        </a:xfrm>
        <a:prstGeom prst="rect">
          <a:avLst/>
        </a:prstGeom>
      </xdr:spPr>
    </xdr:pic>
    <xdr:clientData/>
  </xdr:twoCellAnchor>
  <xdr:twoCellAnchor editAs="oneCell">
    <xdr:from>
      <xdr:col>1</xdr:col>
      <xdr:colOff>6048941</xdr:colOff>
      <xdr:row>107</xdr:row>
      <xdr:rowOff>44824</xdr:rowOff>
    </xdr:from>
    <xdr:to>
      <xdr:col>1</xdr:col>
      <xdr:colOff>6636401</xdr:colOff>
      <xdr:row>107</xdr:row>
      <xdr:rowOff>560294</xdr:rowOff>
    </xdr:to>
    <xdr:pic>
      <xdr:nvPicPr>
        <xdr:cNvPr id="35" name="Рисунок 34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15666" y="49450999"/>
          <a:ext cx="587460" cy="515470"/>
        </a:xfrm>
        <a:prstGeom prst="rect">
          <a:avLst/>
        </a:prstGeom>
      </xdr:spPr>
    </xdr:pic>
    <xdr:clientData/>
  </xdr:twoCellAnchor>
  <xdr:twoCellAnchor editAs="oneCell">
    <xdr:from>
      <xdr:col>1</xdr:col>
      <xdr:colOff>3533512</xdr:colOff>
      <xdr:row>110</xdr:row>
      <xdr:rowOff>50582</xdr:rowOff>
    </xdr:from>
    <xdr:to>
      <xdr:col>1</xdr:col>
      <xdr:colOff>3533775</xdr:colOff>
      <xdr:row>110</xdr:row>
      <xdr:rowOff>469591</xdr:rowOff>
    </xdr:to>
    <xdr:pic>
      <xdr:nvPicPr>
        <xdr:cNvPr id="3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00237" y="51866582"/>
          <a:ext cx="263" cy="41900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56028</xdr:colOff>
      <xdr:row>110</xdr:row>
      <xdr:rowOff>36677</xdr:rowOff>
    </xdr:from>
    <xdr:to>
      <xdr:col>2</xdr:col>
      <xdr:colOff>966991</xdr:colOff>
      <xdr:row>111</xdr:row>
      <xdr:rowOff>224481</xdr:rowOff>
    </xdr:to>
    <xdr:pic>
      <xdr:nvPicPr>
        <xdr:cNvPr id="3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227793" y="51886295"/>
          <a:ext cx="910963" cy="105065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56034</xdr:colOff>
      <xdr:row>115</xdr:row>
      <xdr:rowOff>425823</xdr:rowOff>
    </xdr:from>
    <xdr:to>
      <xdr:col>2</xdr:col>
      <xdr:colOff>989184</xdr:colOff>
      <xdr:row>117</xdr:row>
      <xdr:rowOff>508743</xdr:rowOff>
    </xdr:to>
    <xdr:pic>
      <xdr:nvPicPr>
        <xdr:cNvPr id="3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218834" y="57680598"/>
          <a:ext cx="933150" cy="107351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6107206</xdr:colOff>
      <xdr:row>115</xdr:row>
      <xdr:rowOff>56029</xdr:rowOff>
    </xdr:from>
    <xdr:to>
      <xdr:col>1</xdr:col>
      <xdr:colOff>6670017</xdr:colOff>
      <xdr:row>116</xdr:row>
      <xdr:rowOff>112840</xdr:rowOff>
    </xdr:to>
    <xdr:pic>
      <xdr:nvPicPr>
        <xdr:cNvPr id="39" name="Рисунок 38" descr="значок Хит Продаж.pn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73931" y="57310804"/>
          <a:ext cx="562811" cy="494961"/>
        </a:xfrm>
        <a:prstGeom prst="rect">
          <a:avLst/>
        </a:prstGeom>
      </xdr:spPr>
    </xdr:pic>
    <xdr:clientData/>
  </xdr:twoCellAnchor>
  <xdr:twoCellAnchor editAs="oneCell">
    <xdr:from>
      <xdr:col>2</xdr:col>
      <xdr:colOff>56030</xdr:colOff>
      <xdr:row>75</xdr:row>
      <xdr:rowOff>78801</xdr:rowOff>
    </xdr:from>
    <xdr:to>
      <xdr:col>2</xdr:col>
      <xdr:colOff>922638</xdr:colOff>
      <xdr:row>76</xdr:row>
      <xdr:rowOff>638884</xdr:rowOff>
    </xdr:to>
    <xdr:pic>
      <xdr:nvPicPr>
        <xdr:cNvPr id="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8830" y="35226051"/>
          <a:ext cx="866608" cy="86488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112061</xdr:colOff>
      <xdr:row>11</xdr:row>
      <xdr:rowOff>156882</xdr:rowOff>
    </xdr:from>
    <xdr:to>
      <xdr:col>2</xdr:col>
      <xdr:colOff>862853</xdr:colOff>
      <xdr:row>13</xdr:row>
      <xdr:rowOff>201731</xdr:rowOff>
    </xdr:to>
    <xdr:pic>
      <xdr:nvPicPr>
        <xdr:cNvPr id="4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274861" y="4462182"/>
          <a:ext cx="750792" cy="7687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134469</xdr:colOff>
      <xdr:row>16</xdr:row>
      <xdr:rowOff>123264</xdr:rowOff>
    </xdr:from>
    <xdr:to>
      <xdr:col>2</xdr:col>
      <xdr:colOff>865748</xdr:colOff>
      <xdr:row>18</xdr:row>
      <xdr:rowOff>156883</xdr:rowOff>
    </xdr:to>
    <xdr:pic>
      <xdr:nvPicPr>
        <xdr:cNvPr id="4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297269" y="6409764"/>
          <a:ext cx="731279" cy="73846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54983</xdr:colOff>
      <xdr:row>21</xdr:row>
      <xdr:rowOff>100851</xdr:rowOff>
    </xdr:from>
    <xdr:to>
      <xdr:col>2</xdr:col>
      <xdr:colOff>828207</xdr:colOff>
      <xdr:row>23</xdr:row>
      <xdr:rowOff>38099</xdr:rowOff>
    </xdr:to>
    <xdr:pic>
      <xdr:nvPicPr>
        <xdr:cNvPr id="4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217783" y="8463801"/>
          <a:ext cx="773224" cy="75639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123130</xdr:colOff>
      <xdr:row>26</xdr:row>
      <xdr:rowOff>56030</xdr:rowOff>
    </xdr:from>
    <xdr:to>
      <xdr:col>2</xdr:col>
      <xdr:colOff>882099</xdr:colOff>
      <xdr:row>28</xdr:row>
      <xdr:rowOff>235323</xdr:rowOff>
    </xdr:to>
    <xdr:pic>
      <xdr:nvPicPr>
        <xdr:cNvPr id="4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285930" y="10352555"/>
          <a:ext cx="758969" cy="75079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156884</xdr:colOff>
      <xdr:row>79</xdr:row>
      <xdr:rowOff>123264</xdr:rowOff>
    </xdr:from>
    <xdr:to>
      <xdr:col>2</xdr:col>
      <xdr:colOff>862854</xdr:colOff>
      <xdr:row>81</xdr:row>
      <xdr:rowOff>218760</xdr:rowOff>
    </xdr:to>
    <xdr:pic>
      <xdr:nvPicPr>
        <xdr:cNvPr id="4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19684" y="37366014"/>
          <a:ext cx="705970" cy="70509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123266</xdr:colOff>
      <xdr:row>84</xdr:row>
      <xdr:rowOff>100853</xdr:rowOff>
    </xdr:from>
    <xdr:to>
      <xdr:col>2</xdr:col>
      <xdr:colOff>822017</xdr:colOff>
      <xdr:row>86</xdr:row>
      <xdr:rowOff>235242</xdr:rowOff>
    </xdr:to>
    <xdr:pic>
      <xdr:nvPicPr>
        <xdr:cNvPr id="4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286066" y="39153353"/>
          <a:ext cx="698751" cy="70588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156882</xdr:colOff>
      <xdr:row>65</xdr:row>
      <xdr:rowOff>92654</xdr:rowOff>
    </xdr:from>
    <xdr:to>
      <xdr:col>2</xdr:col>
      <xdr:colOff>816397</xdr:colOff>
      <xdr:row>67</xdr:row>
      <xdr:rowOff>156884</xdr:rowOff>
    </xdr:to>
    <xdr:pic>
      <xdr:nvPicPr>
        <xdr:cNvPr id="4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19682" y="31248929"/>
          <a:ext cx="659515" cy="67383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190501</xdr:colOff>
      <xdr:row>70</xdr:row>
      <xdr:rowOff>89027</xdr:rowOff>
    </xdr:from>
    <xdr:to>
      <xdr:col>2</xdr:col>
      <xdr:colOff>862852</xdr:colOff>
      <xdr:row>72</xdr:row>
      <xdr:rowOff>153597</xdr:rowOff>
    </xdr:to>
    <xdr:pic>
      <xdr:nvPicPr>
        <xdr:cNvPr id="48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353301" y="33264602"/>
          <a:ext cx="672351" cy="67417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100854</xdr:colOff>
      <xdr:row>137</xdr:row>
      <xdr:rowOff>487531</xdr:rowOff>
    </xdr:from>
    <xdr:to>
      <xdr:col>2</xdr:col>
      <xdr:colOff>947408</xdr:colOff>
      <xdr:row>139</xdr:row>
      <xdr:rowOff>101465</xdr:rowOff>
    </xdr:to>
    <xdr:pic>
      <xdr:nvPicPr>
        <xdr:cNvPr id="49" name="Рисунок 48" descr="Краска для детских комнат_4,5 кг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263654" y="72382231"/>
          <a:ext cx="846554" cy="833133"/>
        </a:xfrm>
        <a:prstGeom prst="rect">
          <a:avLst/>
        </a:prstGeom>
      </xdr:spPr>
    </xdr:pic>
    <xdr:clientData/>
  </xdr:twoCellAnchor>
  <xdr:twoCellAnchor editAs="oneCell">
    <xdr:from>
      <xdr:col>2</xdr:col>
      <xdr:colOff>122494</xdr:colOff>
      <xdr:row>134</xdr:row>
      <xdr:rowOff>360751</xdr:rowOff>
    </xdr:from>
    <xdr:to>
      <xdr:col>2</xdr:col>
      <xdr:colOff>958849</xdr:colOff>
      <xdr:row>136</xdr:row>
      <xdr:rowOff>217134</xdr:rowOff>
    </xdr:to>
    <xdr:pic>
      <xdr:nvPicPr>
        <xdr:cNvPr id="50" name="Рисунок 49" descr="Краска для обоев_4,5 кг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285294" y="70769551"/>
          <a:ext cx="836355" cy="846982"/>
        </a:xfrm>
        <a:prstGeom prst="rect">
          <a:avLst/>
        </a:prstGeom>
      </xdr:spPr>
    </xdr:pic>
    <xdr:clientData/>
  </xdr:twoCellAnchor>
  <xdr:twoCellAnchor editAs="oneCell">
    <xdr:from>
      <xdr:col>2</xdr:col>
      <xdr:colOff>85298</xdr:colOff>
      <xdr:row>131</xdr:row>
      <xdr:rowOff>468609</xdr:rowOff>
    </xdr:from>
    <xdr:to>
      <xdr:col>2</xdr:col>
      <xdr:colOff>917573</xdr:colOff>
      <xdr:row>133</xdr:row>
      <xdr:rowOff>94774</xdr:rowOff>
    </xdr:to>
    <xdr:pic>
      <xdr:nvPicPr>
        <xdr:cNvPr id="51" name="Рисунок 50" descr="Краска потолка_4,5 кг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7248098" y="68991459"/>
          <a:ext cx="832275" cy="883464"/>
        </a:xfrm>
        <a:prstGeom prst="rect">
          <a:avLst/>
        </a:prstGeom>
      </xdr:spPr>
    </xdr:pic>
    <xdr:clientData/>
  </xdr:twoCellAnchor>
  <xdr:twoCellAnchor editAs="oneCell">
    <xdr:from>
      <xdr:col>2</xdr:col>
      <xdr:colOff>67236</xdr:colOff>
      <xdr:row>37</xdr:row>
      <xdr:rowOff>213259</xdr:rowOff>
    </xdr:from>
    <xdr:to>
      <xdr:col>2</xdr:col>
      <xdr:colOff>933016</xdr:colOff>
      <xdr:row>38</xdr:row>
      <xdr:rowOff>678000</xdr:rowOff>
    </xdr:to>
    <xdr:pic>
      <xdr:nvPicPr>
        <xdr:cNvPr id="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230036" y="16882009"/>
          <a:ext cx="865780" cy="103624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67235</xdr:colOff>
      <xdr:row>87</xdr:row>
      <xdr:rowOff>235324</xdr:rowOff>
    </xdr:from>
    <xdr:to>
      <xdr:col>2</xdr:col>
      <xdr:colOff>958222</xdr:colOff>
      <xdr:row>88</xdr:row>
      <xdr:rowOff>725227</xdr:rowOff>
    </xdr:to>
    <xdr:pic>
      <xdr:nvPicPr>
        <xdr:cNvPr id="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230035" y="40145074"/>
          <a:ext cx="890987" cy="108045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56030</xdr:colOff>
      <xdr:row>73</xdr:row>
      <xdr:rowOff>78801</xdr:rowOff>
    </xdr:from>
    <xdr:to>
      <xdr:col>2</xdr:col>
      <xdr:colOff>922638</xdr:colOff>
      <xdr:row>74</xdr:row>
      <xdr:rowOff>638884</xdr:rowOff>
    </xdr:to>
    <xdr:pic>
      <xdr:nvPicPr>
        <xdr:cNvPr id="5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8830" y="34168776"/>
          <a:ext cx="866608" cy="86488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56030</xdr:colOff>
      <xdr:row>96</xdr:row>
      <xdr:rowOff>470647</xdr:rowOff>
    </xdr:from>
    <xdr:to>
      <xdr:col>2</xdr:col>
      <xdr:colOff>943316</xdr:colOff>
      <xdr:row>97</xdr:row>
      <xdr:rowOff>1200915</xdr:rowOff>
    </xdr:to>
    <xdr:pic>
      <xdr:nvPicPr>
        <xdr:cNvPr id="55" name="Рисунок 54" descr="Nortex Alfa (2)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218830" y="44209447"/>
          <a:ext cx="887286" cy="119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149750</xdr:colOff>
      <xdr:row>124</xdr:row>
      <xdr:rowOff>33618</xdr:rowOff>
    </xdr:from>
    <xdr:to>
      <xdr:col>2</xdr:col>
      <xdr:colOff>824409</xdr:colOff>
      <xdr:row>124</xdr:row>
      <xdr:rowOff>916638</xdr:rowOff>
    </xdr:to>
    <xdr:pic>
      <xdr:nvPicPr>
        <xdr:cNvPr id="56" name="Рисунок 55" descr="Krasula тик, 1кг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7312550" y="63955893"/>
          <a:ext cx="674659" cy="883020"/>
        </a:xfrm>
        <a:prstGeom prst="rect">
          <a:avLst/>
        </a:prstGeom>
      </xdr:spPr>
    </xdr:pic>
    <xdr:clientData/>
  </xdr:twoCellAnchor>
  <xdr:twoCellAnchor editAs="oneCell">
    <xdr:from>
      <xdr:col>2</xdr:col>
      <xdr:colOff>50936</xdr:colOff>
      <xdr:row>125</xdr:row>
      <xdr:rowOff>258071</xdr:rowOff>
    </xdr:from>
    <xdr:to>
      <xdr:col>2</xdr:col>
      <xdr:colOff>987136</xdr:colOff>
      <xdr:row>127</xdr:row>
      <xdr:rowOff>262508</xdr:rowOff>
    </xdr:to>
    <xdr:pic>
      <xdr:nvPicPr>
        <xdr:cNvPr id="57" name="Рисунок 56" descr="грунтовка 1kg.pn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7213736" y="65123321"/>
          <a:ext cx="936200" cy="975987"/>
        </a:xfrm>
        <a:prstGeom prst="rect">
          <a:avLst/>
        </a:prstGeom>
      </xdr:spPr>
    </xdr:pic>
    <xdr:clientData/>
  </xdr:twoCellAnchor>
  <xdr:twoCellAnchor editAs="oneCell">
    <xdr:from>
      <xdr:col>2</xdr:col>
      <xdr:colOff>44824</xdr:colOff>
      <xdr:row>122</xdr:row>
      <xdr:rowOff>56029</xdr:rowOff>
    </xdr:from>
    <xdr:to>
      <xdr:col>2</xdr:col>
      <xdr:colOff>944240</xdr:colOff>
      <xdr:row>123</xdr:row>
      <xdr:rowOff>426026</xdr:rowOff>
    </xdr:to>
    <xdr:pic>
      <xdr:nvPicPr>
        <xdr:cNvPr id="58" name="Рисунок 57" descr="Krasula тик,3кг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7207624" y="62978179"/>
          <a:ext cx="899416" cy="903397"/>
        </a:xfrm>
        <a:prstGeom prst="rect">
          <a:avLst/>
        </a:prstGeom>
      </xdr:spPr>
    </xdr:pic>
    <xdr:clientData/>
  </xdr:twoCellAnchor>
  <xdr:twoCellAnchor editAs="oneCell">
    <xdr:from>
      <xdr:col>1</xdr:col>
      <xdr:colOff>6534150</xdr:colOff>
      <xdr:row>0</xdr:row>
      <xdr:rowOff>156883</xdr:rowOff>
    </xdr:from>
    <xdr:to>
      <xdr:col>5</xdr:col>
      <xdr:colOff>1412500</xdr:colOff>
      <xdr:row>3</xdr:row>
      <xdr:rowOff>205373</xdr:rowOff>
    </xdr:to>
    <xdr:pic>
      <xdr:nvPicPr>
        <xdr:cNvPr id="59" name="Рисунок 6" descr="печать на прайс.gif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000875" y="156883"/>
          <a:ext cx="4308100" cy="9914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224118</xdr:colOff>
      <xdr:row>118</xdr:row>
      <xdr:rowOff>138544</xdr:rowOff>
    </xdr:from>
    <xdr:to>
      <xdr:col>2</xdr:col>
      <xdr:colOff>806823</xdr:colOff>
      <xdr:row>119</xdr:row>
      <xdr:rowOff>692727</xdr:rowOff>
    </xdr:to>
    <xdr:pic>
      <xdr:nvPicPr>
        <xdr:cNvPr id="60" name="Рисунок 59" descr="масло для полков.pn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7386918" y="59593594"/>
          <a:ext cx="582705" cy="982808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107</xdr:row>
      <xdr:rowOff>280147</xdr:rowOff>
    </xdr:from>
    <xdr:to>
      <xdr:col>2</xdr:col>
      <xdr:colOff>984859</xdr:colOff>
      <xdr:row>108</xdr:row>
      <xdr:rowOff>515466</xdr:rowOff>
    </xdr:to>
    <xdr:pic>
      <xdr:nvPicPr>
        <xdr:cNvPr id="61" name="Рисунок 60" descr="Krasula 2,9.pn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7196418" y="49686322"/>
          <a:ext cx="951241" cy="940169"/>
        </a:xfrm>
        <a:prstGeom prst="rect">
          <a:avLst/>
        </a:prstGeom>
      </xdr:spPr>
    </xdr:pic>
    <xdr:clientData/>
  </xdr:twoCellAnchor>
  <xdr:twoCellAnchor editAs="oneCell">
    <xdr:from>
      <xdr:col>2</xdr:col>
      <xdr:colOff>212904</xdr:colOff>
      <xdr:row>109</xdr:row>
      <xdr:rowOff>22412</xdr:rowOff>
    </xdr:from>
    <xdr:to>
      <xdr:col>2</xdr:col>
      <xdr:colOff>761710</xdr:colOff>
      <xdr:row>109</xdr:row>
      <xdr:rowOff>949343</xdr:rowOff>
    </xdr:to>
    <xdr:pic>
      <xdr:nvPicPr>
        <xdr:cNvPr id="62" name="Рисунок 61" descr="Krasula_для наружных работ1 кг.pn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375704" y="50866862"/>
          <a:ext cx="548806" cy="926931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6095999</xdr:colOff>
      <xdr:row>113</xdr:row>
      <xdr:rowOff>51955</xdr:rowOff>
    </xdr:from>
    <xdr:to>
      <xdr:col>1</xdr:col>
      <xdr:colOff>6612205</xdr:colOff>
      <xdr:row>114</xdr:row>
      <xdr:rowOff>216642</xdr:rowOff>
    </xdr:to>
    <xdr:pic>
      <xdr:nvPicPr>
        <xdr:cNvPr id="63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562724" y="54468280"/>
          <a:ext cx="516206" cy="4599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82260</xdr:colOff>
      <xdr:row>114</xdr:row>
      <xdr:rowOff>494206</xdr:rowOff>
    </xdr:from>
    <xdr:to>
      <xdr:col>2</xdr:col>
      <xdr:colOff>937341</xdr:colOff>
      <xdr:row>114</xdr:row>
      <xdr:rowOff>1349287</xdr:rowOff>
    </xdr:to>
    <xdr:pic>
      <xdr:nvPicPr>
        <xdr:cNvPr id="64" name="Рисунок 63" descr="Krasula _2,8.pn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254025" y="55223735"/>
          <a:ext cx="855081" cy="855081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30</xdr:row>
      <xdr:rowOff>545684</xdr:rowOff>
    </xdr:from>
    <xdr:to>
      <xdr:col>2</xdr:col>
      <xdr:colOff>928687</xdr:colOff>
      <xdr:row>30</xdr:row>
      <xdr:rowOff>1342102</xdr:rowOff>
    </xdr:to>
    <xdr:pic>
      <xdr:nvPicPr>
        <xdr:cNvPr id="65" name="Рисунок 64" descr="пирилакс.pn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7210425" y="11985209"/>
          <a:ext cx="881062" cy="796418"/>
        </a:xfrm>
        <a:prstGeom prst="rect">
          <a:avLst/>
        </a:prstGeom>
      </xdr:spPr>
    </xdr:pic>
    <xdr:clientData/>
  </xdr:twoCellAnchor>
  <xdr:twoCellAnchor editAs="oneCell">
    <xdr:from>
      <xdr:col>1</xdr:col>
      <xdr:colOff>6147954</xdr:colOff>
      <xdr:row>29</xdr:row>
      <xdr:rowOff>34636</xdr:rowOff>
    </xdr:from>
    <xdr:to>
      <xdr:col>1</xdr:col>
      <xdr:colOff>6664160</xdr:colOff>
      <xdr:row>30</xdr:row>
      <xdr:rowOff>199322</xdr:rowOff>
    </xdr:to>
    <xdr:pic>
      <xdr:nvPicPr>
        <xdr:cNvPr id="66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614679" y="11188411"/>
          <a:ext cx="516206" cy="4504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6632864</xdr:colOff>
      <xdr:row>111</xdr:row>
      <xdr:rowOff>595949</xdr:rowOff>
    </xdr:from>
    <xdr:to>
      <xdr:col>3</xdr:col>
      <xdr:colOff>99586</xdr:colOff>
      <xdr:row>113</xdr:row>
      <xdr:rowOff>99055</xdr:rowOff>
    </xdr:to>
    <xdr:pic>
      <xdr:nvPicPr>
        <xdr:cNvPr id="67" name="Рисунок 66" descr="Krasula aqua 3.pn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7103511" y="53308420"/>
          <a:ext cx="1176369" cy="1228811"/>
        </a:xfrm>
        <a:prstGeom prst="rect">
          <a:avLst/>
        </a:prstGeom>
      </xdr:spPr>
    </xdr:pic>
    <xdr:clientData/>
  </xdr:twoCellAnchor>
  <xdr:twoCellAnchor editAs="oneCell">
    <xdr:from>
      <xdr:col>2</xdr:col>
      <xdr:colOff>121227</xdr:colOff>
      <xdr:row>128</xdr:row>
      <xdr:rowOff>555290</xdr:rowOff>
    </xdr:from>
    <xdr:to>
      <xdr:col>2</xdr:col>
      <xdr:colOff>969819</xdr:colOff>
      <xdr:row>130</xdr:row>
      <xdr:rowOff>104612</xdr:rowOff>
    </xdr:to>
    <xdr:pic>
      <xdr:nvPicPr>
        <xdr:cNvPr id="68" name="Рисунок 67" descr="краска интерьерная_4,5kg.pn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7284027" y="66992165"/>
          <a:ext cx="848592" cy="939973"/>
        </a:xfrm>
        <a:prstGeom prst="rect">
          <a:avLst/>
        </a:prstGeom>
      </xdr:spPr>
    </xdr:pic>
    <xdr:clientData/>
  </xdr:twoCellAnchor>
  <xdr:twoCellAnchor editAs="oneCell">
    <xdr:from>
      <xdr:col>1</xdr:col>
      <xdr:colOff>6650183</xdr:colOff>
      <xdr:row>141</xdr:row>
      <xdr:rowOff>415636</xdr:rowOff>
    </xdr:from>
    <xdr:to>
      <xdr:col>2</xdr:col>
      <xdr:colOff>991226</xdr:colOff>
      <xdr:row>141</xdr:row>
      <xdr:rowOff>1319295</xdr:rowOff>
    </xdr:to>
    <xdr:pic>
      <xdr:nvPicPr>
        <xdr:cNvPr id="69" name="Рисунок 68" descr="Рисунок1.pn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7116908" y="74634436"/>
          <a:ext cx="1037118" cy="903659"/>
        </a:xfrm>
        <a:prstGeom prst="rect">
          <a:avLst/>
        </a:prstGeom>
      </xdr:spPr>
    </xdr:pic>
    <xdr:clientData/>
  </xdr:twoCellAnchor>
  <xdr:twoCellAnchor>
    <xdr:from>
      <xdr:col>2</xdr:col>
      <xdr:colOff>311727</xdr:colOff>
      <xdr:row>111</xdr:row>
      <xdr:rowOff>226154</xdr:rowOff>
    </xdr:from>
    <xdr:to>
      <xdr:col>2</xdr:col>
      <xdr:colOff>710045</xdr:colOff>
      <xdr:row>111</xdr:row>
      <xdr:rowOff>748669</xdr:rowOff>
    </xdr:to>
    <xdr:sp macro="" textlink="">
      <xdr:nvSpPr>
        <xdr:cNvPr id="70" name="Стрелка вниз 69"/>
        <xdr:cNvSpPr/>
      </xdr:nvSpPr>
      <xdr:spPr>
        <a:xfrm>
          <a:off x="7483492" y="52938625"/>
          <a:ext cx="398318" cy="522515"/>
        </a:xfrm>
        <a:prstGeom prst="downArrow">
          <a:avLst/>
        </a:prstGeom>
        <a:solidFill>
          <a:srgbClr val="00B0F0"/>
        </a:solidFill>
        <a:ln>
          <a:noFill/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>
            <a:ln>
              <a:noFill/>
            </a:ln>
          </a:endParaRPr>
        </a:p>
      </xdr:txBody>
    </xdr:sp>
    <xdr:clientData/>
  </xdr:twoCellAnchor>
  <xdr:twoCellAnchor editAs="oneCell">
    <xdr:from>
      <xdr:col>1</xdr:col>
      <xdr:colOff>6165273</xdr:colOff>
      <xdr:row>140</xdr:row>
      <xdr:rowOff>34637</xdr:rowOff>
    </xdr:from>
    <xdr:to>
      <xdr:col>1</xdr:col>
      <xdr:colOff>6681479</xdr:colOff>
      <xdr:row>141</xdr:row>
      <xdr:rowOff>95414</xdr:rowOff>
    </xdr:to>
    <xdr:pic>
      <xdr:nvPicPr>
        <xdr:cNvPr id="71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631998" y="73862912"/>
          <a:ext cx="516206" cy="4513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69272</xdr:colOff>
      <xdr:row>58</xdr:row>
      <xdr:rowOff>536864</xdr:rowOff>
    </xdr:from>
    <xdr:to>
      <xdr:col>2</xdr:col>
      <xdr:colOff>926522</xdr:colOff>
      <xdr:row>59</xdr:row>
      <xdr:rowOff>860050</xdr:rowOff>
    </xdr:to>
    <xdr:pic>
      <xdr:nvPicPr>
        <xdr:cNvPr id="7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32072" y="27321164"/>
          <a:ext cx="857250" cy="85658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6528954</xdr:colOff>
      <xdr:row>143</xdr:row>
      <xdr:rowOff>51956</xdr:rowOff>
    </xdr:from>
    <xdr:to>
      <xdr:col>3</xdr:col>
      <xdr:colOff>155863</xdr:colOff>
      <xdr:row>144</xdr:row>
      <xdr:rowOff>425962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6545" y="76702229"/>
          <a:ext cx="1333500" cy="1205279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53</xdr:row>
      <xdr:rowOff>12701</xdr:rowOff>
    </xdr:from>
    <xdr:to>
      <xdr:col>2</xdr:col>
      <xdr:colOff>915492</xdr:colOff>
      <xdr:row>53</xdr:row>
      <xdr:rowOff>812800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8200" y="26873201"/>
          <a:ext cx="890092" cy="80009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6667501</xdr:colOff>
      <xdr:row>55</xdr:row>
      <xdr:rowOff>114300</xdr:rowOff>
    </xdr:from>
    <xdr:to>
      <xdr:col>3</xdr:col>
      <xdr:colOff>38100</xdr:colOff>
      <xdr:row>55</xdr:row>
      <xdr:rowOff>957433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7401" y="29083000"/>
          <a:ext cx="1079499" cy="843133"/>
        </a:xfrm>
        <a:prstGeom prst="rect">
          <a:avLst/>
        </a:prstGeom>
      </xdr:spPr>
    </xdr:pic>
    <xdr:clientData/>
  </xdr:twoCellAnchor>
  <xdr:twoCellAnchor editAs="oneCell">
    <xdr:from>
      <xdr:col>2</xdr:col>
      <xdr:colOff>139513</xdr:colOff>
      <xdr:row>89</xdr:row>
      <xdr:rowOff>45437</xdr:rowOff>
    </xdr:from>
    <xdr:to>
      <xdr:col>2</xdr:col>
      <xdr:colOff>909436</xdr:colOff>
      <xdr:row>90</xdr:row>
      <xdr:rowOff>349822</xdr:rowOff>
    </xdr:to>
    <xdr:pic>
      <xdr:nvPicPr>
        <xdr:cNvPr id="7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309240" y="46856482"/>
          <a:ext cx="769923" cy="7719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5950323</xdr:colOff>
      <xdr:row>89</xdr:row>
      <xdr:rowOff>67235</xdr:rowOff>
    </xdr:from>
    <xdr:to>
      <xdr:col>1</xdr:col>
      <xdr:colOff>5960509</xdr:colOff>
      <xdr:row>90</xdr:row>
      <xdr:rowOff>241645</xdr:rowOff>
    </xdr:to>
    <xdr:pic>
      <xdr:nvPicPr>
        <xdr:cNvPr id="77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217023" y="52854785"/>
          <a:ext cx="10186" cy="642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5987143</xdr:colOff>
      <xdr:row>89</xdr:row>
      <xdr:rowOff>68036</xdr:rowOff>
    </xdr:from>
    <xdr:to>
      <xdr:col>1</xdr:col>
      <xdr:colOff>5996049</xdr:colOff>
      <xdr:row>90</xdr:row>
      <xdr:rowOff>116004</xdr:rowOff>
    </xdr:to>
    <xdr:pic>
      <xdr:nvPicPr>
        <xdr:cNvPr id="78" name="Picture 23" descr="new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253843" y="52855586"/>
          <a:ext cx="8906" cy="5155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739266</xdr:colOff>
      <xdr:row>0</xdr:row>
      <xdr:rowOff>72407</xdr:rowOff>
    </xdr:from>
    <xdr:to>
      <xdr:col>15</xdr:col>
      <xdr:colOff>1107720</xdr:colOff>
      <xdr:row>3</xdr:row>
      <xdr:rowOff>317500</xdr:rowOff>
    </xdr:to>
    <xdr:pic>
      <xdr:nvPicPr>
        <xdr:cNvPr id="3" name="Рисунок 6" descr="печать на прайс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44766" y="72407"/>
          <a:ext cx="6178704" cy="17214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&#1050;&#1086;&#1084;&#1084;&#1077;&#1088;&#1095;&#1077;&#1089;&#1082;&#1072;&#1103;%20&#1080;&#1085;&#1092;&#1086;&#1088;&#1084;&#1072;&#1094;&#1080;&#1103;\&#1047;&#1072;&#1074;&#1086;&#1076;%20&#1057;&#1086;&#1089;&#1090;&#1072;&#1074;&#1086;&#1074;\&#1055;&#1088;&#1072;&#1081;&#1089;&#1099;\2019%20&#1054;&#1055;&#1058;,%20&#1045;&#1062;&#1055;\&#1055;&#1088;&#1072;&#1081;&#1089;-&#1083;&#1080;&#1089;&#1090;\18.08\&#1055;&#1088;&#1072;&#1081;&#1089;-&#1051;&#1080;&#1089;&#1090;%20&#1086;&#1090;%2018.08.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&#1056;&#1072;&#1073;&#1086;&#1095;&#1080;&#1077;%20&#1087;&#1072;&#1087;&#1082;&#1080;\&#1058;&#1044;%20&#1053;&#1086;&#1088;&#1090;\8.%20&#1054;&#1090;&#1076;&#1077;&#1083;%20&#1087;&#1083;&#1072;&#1085;&#1080;&#1088;&#1086;&#1074;&#1072;&#1085;&#1080;&#1103;%20&#1080;%20&#1072;&#1085;&#1072;&#1083;&#1080;&#1079;&#1072;\&#1048;&#1076;&#1080;&#1103;&#1090;&#1096;&#1080;&#1085;&#1072;%20&#1051;&#1080;&#1083;&#1080;&#1103;\3.%20&#1055;&#1088;&#1072;&#1081;&#1089;&#1099;\2019%20&#1054;&#1055;&#1058;,%20&#1045;&#1062;&#1055;%20&#1080;&#1089;&#1093;&#1086;&#1076;&#1085;\&#1048;&#1057;&#1061;\&#1055;&#1088;&#1072;&#1081;&#1089;-&#1083;&#1080;&#1089;&#1090;\18.08\&#1055;&#1088;&#1072;&#1081;&#1089;-&#1051;&#1080;&#1089;&#1090;%20&#1086;&#1090;%2018.08.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 пром."/>
      <sheetName val="прайс пром.2"/>
      <sheetName val="прайс быт."/>
      <sheetName val="Прайс пром. mini"/>
      <sheetName val="Прайс пром. розница"/>
      <sheetName val="прайс пром.2 розница"/>
      <sheetName val="прайс быт. розница"/>
      <sheetName val="Прайс опт полный "/>
      <sheetName val="Прайс опт кратко"/>
      <sheetName val="Прайс+15 "/>
      <sheetName val="Прайс+30"/>
      <sheetName val="Розница Удмуртия"/>
      <sheetName val="Розница  Удмуртия бытовой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 пром."/>
      <sheetName val="прайс пром.2"/>
      <sheetName val="прайс быт."/>
      <sheetName val="Прайс пром. mini"/>
      <sheetName val="Прайс пром. розница"/>
      <sheetName val="прайс пром.2 розница"/>
      <sheetName val="прайс быт. розница"/>
      <sheetName val="Прайс опт полный "/>
      <sheetName val="Прайс опт кратко"/>
      <sheetName val="Прайс+15 "/>
      <sheetName val="Прайс+30"/>
      <sheetName val="Розница Удмуртия"/>
      <sheetName val="Розница  Удмуртия бытовой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irilax74@mail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irilax74@mail.ru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irilax74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49"/>
  <sheetViews>
    <sheetView view="pageBreakPreview" zoomScale="70" zoomScaleNormal="75" zoomScaleSheetLayoutView="70" workbookViewId="0">
      <selection activeCell="B2" sqref="B2"/>
    </sheetView>
  </sheetViews>
  <sheetFormatPr defaultRowHeight="12.75"/>
  <cols>
    <col min="1" max="1" width="4" customWidth="1"/>
    <col min="2" max="2" width="90.7109375" customWidth="1"/>
    <col min="3" max="3" width="16.85546875" customWidth="1"/>
    <col min="4" max="4" width="9.5703125" hidden="1" customWidth="1"/>
    <col min="5" max="9" width="8.7109375" customWidth="1"/>
    <col min="10" max="10" width="5.140625" style="81" hidden="1" customWidth="1"/>
    <col min="11" max="15" width="8.7109375" customWidth="1"/>
    <col min="16" max="16" width="11" style="81" hidden="1" customWidth="1"/>
    <col min="17" max="17" width="10" customWidth="1"/>
    <col min="18" max="18" width="8.85546875" customWidth="1"/>
    <col min="19" max="19" width="10.42578125" customWidth="1"/>
    <col min="20" max="20" width="25.7109375" customWidth="1"/>
  </cols>
  <sheetData>
    <row r="1" spans="1:20" ht="18" customHeight="1">
      <c r="A1" s="48"/>
      <c r="B1" s="48"/>
      <c r="C1" s="480"/>
      <c r="D1" s="480"/>
      <c r="E1" s="480"/>
      <c r="F1" s="480"/>
      <c r="G1" s="480"/>
      <c r="H1" s="480"/>
      <c r="I1" s="480"/>
      <c r="J1" s="480"/>
      <c r="K1" s="480"/>
      <c r="L1" s="48"/>
      <c r="M1" s="48"/>
      <c r="N1" s="48"/>
      <c r="O1" s="48"/>
      <c r="P1" s="481"/>
      <c r="Q1" s="481"/>
      <c r="R1" s="481"/>
      <c r="S1" s="481"/>
      <c r="T1" s="48"/>
    </row>
    <row r="2" spans="1:20" ht="38.25" customHeight="1">
      <c r="A2" s="48"/>
      <c r="B2" s="658" t="s">
        <v>306</v>
      </c>
      <c r="C2" s="480"/>
      <c r="D2" s="480"/>
      <c r="E2" s="480"/>
      <c r="F2" s="480"/>
      <c r="G2" s="480"/>
      <c r="H2" s="480"/>
      <c r="I2" s="480"/>
      <c r="J2" s="480"/>
      <c r="K2" s="480"/>
      <c r="L2" s="48"/>
      <c r="M2" s="48"/>
      <c r="N2" s="48"/>
      <c r="O2" s="48"/>
      <c r="P2" s="82"/>
      <c r="Q2" s="168"/>
      <c r="R2" s="168"/>
      <c r="S2" s="168"/>
      <c r="T2" s="48"/>
    </row>
    <row r="3" spans="1:20" ht="38.25" customHeight="1">
      <c r="A3" s="48"/>
      <c r="B3" s="209" t="s">
        <v>307</v>
      </c>
      <c r="C3" s="480"/>
      <c r="D3" s="480"/>
      <c r="E3" s="480"/>
      <c r="F3" s="480"/>
      <c r="G3" s="480"/>
      <c r="H3" s="480"/>
      <c r="I3" s="480"/>
      <c r="J3" s="480"/>
      <c r="K3" s="480"/>
      <c r="L3" s="48"/>
      <c r="M3" s="48"/>
      <c r="N3" s="48"/>
      <c r="O3" s="48"/>
      <c r="P3" s="82"/>
      <c r="Q3" s="168"/>
      <c r="R3" s="168"/>
      <c r="S3" s="168"/>
      <c r="T3" s="48"/>
    </row>
    <row r="4" spans="1:20" ht="18" customHeight="1">
      <c r="A4" s="48"/>
      <c r="B4" s="657" t="s">
        <v>308</v>
      </c>
      <c r="C4" s="482"/>
      <c r="D4" s="482"/>
      <c r="E4" s="482"/>
      <c r="F4" s="482"/>
      <c r="G4" s="482"/>
      <c r="H4" s="482"/>
      <c r="I4" s="482"/>
      <c r="J4" s="482"/>
      <c r="K4" s="482"/>
      <c r="L4" s="48"/>
      <c r="M4" s="48"/>
      <c r="N4" s="48"/>
      <c r="O4" s="48"/>
      <c r="P4" s="82"/>
      <c r="Q4" s="168"/>
      <c r="R4" s="168"/>
      <c r="S4" s="168"/>
      <c r="T4" s="48"/>
    </row>
    <row r="5" spans="1:20" ht="33" customHeight="1">
      <c r="A5" s="48"/>
      <c r="B5" s="656" t="s">
        <v>309</v>
      </c>
      <c r="C5" s="483"/>
      <c r="D5" s="483"/>
      <c r="E5" s="483"/>
      <c r="F5" s="483"/>
      <c r="G5" s="483"/>
      <c r="H5" s="483"/>
      <c r="I5" s="483"/>
      <c r="J5" s="483"/>
      <c r="K5" s="483"/>
      <c r="L5" s="48"/>
      <c r="M5" s="48"/>
      <c r="N5" s="48"/>
      <c r="O5" s="48"/>
      <c r="P5" s="82"/>
      <c r="Q5" s="168"/>
      <c r="R5" s="168"/>
      <c r="S5" s="168"/>
      <c r="T5" s="48"/>
    </row>
    <row r="6" spans="1:20" ht="38.25" customHeight="1">
      <c r="A6" s="49" t="s">
        <v>251</v>
      </c>
      <c r="B6" s="49"/>
      <c r="C6" s="49"/>
      <c r="D6" s="49"/>
      <c r="E6" s="49"/>
      <c r="F6" s="49"/>
      <c r="G6" s="49"/>
      <c r="H6" s="49"/>
      <c r="I6" s="49"/>
      <c r="J6" s="83"/>
      <c r="K6" s="49"/>
      <c r="L6" s="49"/>
      <c r="M6" s="49"/>
      <c r="N6" s="49"/>
      <c r="O6" s="49"/>
      <c r="P6" s="83"/>
      <c r="Q6" s="49"/>
      <c r="R6" s="49"/>
      <c r="S6" s="49"/>
      <c r="T6" s="49"/>
    </row>
    <row r="7" spans="1:20" ht="24.75" customHeight="1">
      <c r="A7" s="486" t="s">
        <v>240</v>
      </c>
      <c r="B7" s="486"/>
      <c r="C7" s="486"/>
      <c r="D7" s="486"/>
      <c r="E7" s="486"/>
      <c r="F7" s="486"/>
      <c r="G7" s="486"/>
      <c r="H7" s="486"/>
      <c r="I7" s="486"/>
      <c r="J7" s="486"/>
      <c r="K7" s="486"/>
      <c r="L7" s="486"/>
      <c r="M7" s="486"/>
      <c r="N7" s="486"/>
      <c r="O7" s="486"/>
      <c r="P7" s="486"/>
      <c r="Q7" s="486"/>
      <c r="R7" s="486"/>
      <c r="S7" s="486"/>
      <c r="T7" s="486"/>
    </row>
    <row r="8" spans="1:20" ht="45.75" customHeight="1">
      <c r="A8" s="379" t="s">
        <v>0</v>
      </c>
      <c r="B8" s="381" t="s">
        <v>1</v>
      </c>
      <c r="C8" s="383" t="s">
        <v>2</v>
      </c>
      <c r="D8" s="39"/>
      <c r="E8" s="385" t="s">
        <v>3</v>
      </c>
      <c r="F8" s="386"/>
      <c r="G8" s="386"/>
      <c r="H8" s="386"/>
      <c r="I8" s="387"/>
      <c r="J8" s="89"/>
      <c r="K8" s="385" t="s">
        <v>4</v>
      </c>
      <c r="L8" s="386"/>
      <c r="M8" s="386"/>
      <c r="N8" s="386"/>
      <c r="O8" s="387"/>
      <c r="P8" s="84"/>
      <c r="Q8" s="383" t="s">
        <v>5</v>
      </c>
      <c r="R8" s="383" t="s">
        <v>6</v>
      </c>
      <c r="S8" s="381" t="s">
        <v>124</v>
      </c>
      <c r="T8" s="388" t="s">
        <v>203</v>
      </c>
    </row>
    <row r="9" spans="1:20" ht="82.5" customHeight="1">
      <c r="A9" s="380"/>
      <c r="B9" s="382"/>
      <c r="C9" s="384"/>
      <c r="D9" s="40"/>
      <c r="E9" s="148" t="s">
        <v>9</v>
      </c>
      <c r="F9" s="148" t="s">
        <v>10</v>
      </c>
      <c r="G9" s="148" t="s">
        <v>11</v>
      </c>
      <c r="H9" s="148" t="s">
        <v>12</v>
      </c>
      <c r="I9" s="148" t="s">
        <v>176</v>
      </c>
      <c r="J9" s="85"/>
      <c r="K9" s="78" t="s">
        <v>13</v>
      </c>
      <c r="L9" s="78" t="s">
        <v>14</v>
      </c>
      <c r="M9" s="78" t="s">
        <v>15</v>
      </c>
      <c r="N9" s="78" t="s">
        <v>177</v>
      </c>
      <c r="O9" s="148" t="s">
        <v>176</v>
      </c>
      <c r="P9" s="85"/>
      <c r="Q9" s="384"/>
      <c r="R9" s="384"/>
      <c r="S9" s="382"/>
      <c r="T9" s="389"/>
    </row>
    <row r="10" spans="1:20" ht="39.75" customHeight="1">
      <c r="A10" s="484" t="s">
        <v>17</v>
      </c>
      <c r="B10" s="485"/>
      <c r="C10" s="4"/>
      <c r="D10" s="4"/>
      <c r="E10" s="4"/>
      <c r="F10" s="4"/>
      <c r="G10" s="4"/>
      <c r="H10" s="4"/>
      <c r="I10" s="4"/>
      <c r="J10" s="86"/>
      <c r="K10" s="4"/>
      <c r="L10" s="4"/>
      <c r="M10" s="4"/>
      <c r="N10" s="4"/>
      <c r="O10" s="4"/>
      <c r="P10" s="86"/>
      <c r="Q10" s="4"/>
      <c r="R10" s="4"/>
      <c r="S10" s="4"/>
      <c r="T10" s="5"/>
    </row>
    <row r="11" spans="1:20" ht="36.75" customHeight="1">
      <c r="A11" s="335">
        <v>1</v>
      </c>
      <c r="B11" s="650" t="s">
        <v>310</v>
      </c>
      <c r="C11" s="293" t="s">
        <v>18</v>
      </c>
      <c r="D11" s="150">
        <v>100</v>
      </c>
      <c r="E11" s="296">
        <v>100</v>
      </c>
      <c r="F11" s="296">
        <v>280</v>
      </c>
      <c r="G11" s="275">
        <v>180</v>
      </c>
      <c r="H11" s="296">
        <v>400</v>
      </c>
      <c r="I11" s="296" t="s">
        <v>33</v>
      </c>
      <c r="J11" s="151"/>
      <c r="K11" s="58">
        <f>S11*0.1</f>
        <v>27.788</v>
      </c>
      <c r="L11" s="58">
        <f>S11*0.28</f>
        <v>77.806400000000011</v>
      </c>
      <c r="M11" s="58">
        <f t="shared" ref="M11:M12" si="0">S11*0.18</f>
        <v>50.0184</v>
      </c>
      <c r="N11" s="58">
        <f t="shared" ref="N11:N12" si="1">S11*0.4</f>
        <v>111.152</v>
      </c>
      <c r="O11" s="58" t="s">
        <v>33</v>
      </c>
      <c r="P11" s="80">
        <v>50</v>
      </c>
      <c r="Q11" s="275" t="s">
        <v>19</v>
      </c>
      <c r="R11" s="51" t="s">
        <v>20</v>
      </c>
      <c r="S11" s="95">
        <f t="shared" ref="S11:S31" si="2">T11/P11</f>
        <v>277.88</v>
      </c>
      <c r="T11" s="180">
        <v>13894</v>
      </c>
    </row>
    <row r="12" spans="1:20" ht="39" customHeight="1">
      <c r="A12" s="335"/>
      <c r="B12" s="356" t="s">
        <v>189</v>
      </c>
      <c r="C12" s="294"/>
      <c r="D12" s="129">
        <v>100</v>
      </c>
      <c r="E12" s="296"/>
      <c r="F12" s="296"/>
      <c r="G12" s="276"/>
      <c r="H12" s="296"/>
      <c r="I12" s="296"/>
      <c r="J12" s="151"/>
      <c r="K12" s="58">
        <f>S12*0.1</f>
        <v>33.612500000000004</v>
      </c>
      <c r="L12" s="58">
        <f t="shared" ref="L12" si="3">S12*0.28</f>
        <v>94.115000000000009</v>
      </c>
      <c r="M12" s="58">
        <f t="shared" si="0"/>
        <v>60.502499999999998</v>
      </c>
      <c r="N12" s="58">
        <f t="shared" si="1"/>
        <v>134.45000000000002</v>
      </c>
      <c r="O12" s="58" t="s">
        <v>33</v>
      </c>
      <c r="P12" s="80">
        <v>24</v>
      </c>
      <c r="Q12" s="277"/>
      <c r="R12" s="53" t="s">
        <v>21</v>
      </c>
      <c r="S12" s="95">
        <f t="shared" si="2"/>
        <v>336.125</v>
      </c>
      <c r="T12" s="180">
        <v>8067</v>
      </c>
    </row>
    <row r="13" spans="1:20" ht="39" customHeight="1">
      <c r="A13" s="335"/>
      <c r="B13" s="356"/>
      <c r="C13" s="294"/>
      <c r="D13" s="129"/>
      <c r="E13" s="296"/>
      <c r="F13" s="296"/>
      <c r="G13" s="276"/>
      <c r="H13" s="296"/>
      <c r="I13" s="296"/>
      <c r="J13" s="151"/>
      <c r="K13" s="58">
        <f>S13*0.1</f>
        <v>35.971428571428575</v>
      </c>
      <c r="L13" s="58">
        <f>S13*0.28</f>
        <v>100.72000000000001</v>
      </c>
      <c r="M13" s="58">
        <f>S13*0.18</f>
        <v>64.748571428571424</v>
      </c>
      <c r="N13" s="58">
        <f>S13*0.4</f>
        <v>143.8857142857143</v>
      </c>
      <c r="O13" s="58" t="s">
        <v>33</v>
      </c>
      <c r="P13" s="80">
        <v>10.5</v>
      </c>
      <c r="Q13" s="275" t="s">
        <v>22</v>
      </c>
      <c r="R13" s="53" t="s">
        <v>23</v>
      </c>
      <c r="S13" s="95">
        <f t="shared" si="2"/>
        <v>359.71428571428572</v>
      </c>
      <c r="T13" s="180">
        <v>3777</v>
      </c>
    </row>
    <row r="14" spans="1:20" ht="39" customHeight="1">
      <c r="A14" s="335"/>
      <c r="B14" s="356"/>
      <c r="C14" s="294"/>
      <c r="D14" s="129"/>
      <c r="E14" s="296"/>
      <c r="F14" s="296"/>
      <c r="G14" s="276"/>
      <c r="H14" s="296"/>
      <c r="I14" s="296"/>
      <c r="J14" s="151"/>
      <c r="K14" s="58">
        <f t="shared" ref="K14:K17" si="4">S14*0.1</f>
        <v>38.515151515151523</v>
      </c>
      <c r="L14" s="58">
        <f t="shared" ref="L14:L17" si="5">S14*0.28</f>
        <v>107.84242424242426</v>
      </c>
      <c r="M14" s="58">
        <f t="shared" ref="M14:M17" si="6">S14*0.18</f>
        <v>69.327272727272728</v>
      </c>
      <c r="N14" s="58">
        <f t="shared" ref="N14" si="7">S14*0.4</f>
        <v>154.06060606060609</v>
      </c>
      <c r="O14" s="58" t="s">
        <v>33</v>
      </c>
      <c r="P14" s="80">
        <v>3.3</v>
      </c>
      <c r="Q14" s="276"/>
      <c r="R14" s="53" t="s">
        <v>24</v>
      </c>
      <c r="S14" s="95">
        <f t="shared" si="2"/>
        <v>385.15151515151518</v>
      </c>
      <c r="T14" s="180">
        <v>1271</v>
      </c>
    </row>
    <row r="15" spans="1:20" ht="39" customHeight="1">
      <c r="A15" s="335"/>
      <c r="B15" s="357"/>
      <c r="C15" s="295"/>
      <c r="D15" s="130"/>
      <c r="E15" s="296"/>
      <c r="F15" s="296"/>
      <c r="G15" s="277"/>
      <c r="H15" s="296"/>
      <c r="I15" s="296"/>
      <c r="J15" s="151"/>
      <c r="K15" s="58">
        <f t="shared" si="4"/>
        <v>41.300000000000004</v>
      </c>
      <c r="L15" s="58">
        <f t="shared" si="5"/>
        <v>115.64000000000001</v>
      </c>
      <c r="M15" s="58">
        <f t="shared" si="6"/>
        <v>74.34</v>
      </c>
      <c r="N15" s="58">
        <f>S15*0.4</f>
        <v>165.20000000000002</v>
      </c>
      <c r="O15" s="58" t="s">
        <v>33</v>
      </c>
      <c r="P15" s="80">
        <v>1</v>
      </c>
      <c r="Q15" s="277"/>
      <c r="R15" s="53" t="s">
        <v>25</v>
      </c>
      <c r="S15" s="95">
        <f t="shared" si="2"/>
        <v>413</v>
      </c>
      <c r="T15" s="180">
        <v>413</v>
      </c>
    </row>
    <row r="16" spans="1:20" ht="36" customHeight="1">
      <c r="A16" s="409">
        <v>2</v>
      </c>
      <c r="B16" s="650" t="s">
        <v>311</v>
      </c>
      <c r="C16" s="313" t="s">
        <v>26</v>
      </c>
      <c r="D16" s="158">
        <v>100</v>
      </c>
      <c r="E16" s="274">
        <v>100</v>
      </c>
      <c r="F16" s="274">
        <v>280</v>
      </c>
      <c r="G16" s="316">
        <v>180</v>
      </c>
      <c r="H16" s="274">
        <v>400</v>
      </c>
      <c r="I16" s="274" t="s">
        <v>33</v>
      </c>
      <c r="J16" s="151"/>
      <c r="K16" s="57">
        <f>S16*0.1</f>
        <v>21.114000000000001</v>
      </c>
      <c r="L16" s="57">
        <f t="shared" si="5"/>
        <v>59.119199999999999</v>
      </c>
      <c r="M16" s="57">
        <f t="shared" si="6"/>
        <v>38.005199999999995</v>
      </c>
      <c r="N16" s="57">
        <f t="shared" ref="N16:N17" si="8">S16*0.4</f>
        <v>84.456000000000003</v>
      </c>
      <c r="O16" s="57" t="s">
        <v>33</v>
      </c>
      <c r="P16" s="80">
        <v>50</v>
      </c>
      <c r="Q16" s="316" t="s">
        <v>19</v>
      </c>
      <c r="R16" s="54" t="s">
        <v>20</v>
      </c>
      <c r="S16" s="96">
        <f t="shared" si="2"/>
        <v>211.14</v>
      </c>
      <c r="T16" s="180">
        <v>10557</v>
      </c>
    </row>
    <row r="17" spans="1:20" ht="30" customHeight="1">
      <c r="A17" s="409"/>
      <c r="B17" s="351" t="s">
        <v>109</v>
      </c>
      <c r="C17" s="314"/>
      <c r="D17" s="131">
        <v>100</v>
      </c>
      <c r="E17" s="274"/>
      <c r="F17" s="274"/>
      <c r="G17" s="317"/>
      <c r="H17" s="274"/>
      <c r="I17" s="274"/>
      <c r="J17" s="151"/>
      <c r="K17" s="57">
        <f t="shared" si="4"/>
        <v>25.537500000000001</v>
      </c>
      <c r="L17" s="57">
        <f t="shared" si="5"/>
        <v>71.50500000000001</v>
      </c>
      <c r="M17" s="57">
        <f t="shared" si="6"/>
        <v>45.967500000000001</v>
      </c>
      <c r="N17" s="57">
        <f t="shared" si="8"/>
        <v>102.15</v>
      </c>
      <c r="O17" s="57" t="s">
        <v>33</v>
      </c>
      <c r="P17" s="80">
        <v>24</v>
      </c>
      <c r="Q17" s="318"/>
      <c r="R17" s="56" t="s">
        <v>21</v>
      </c>
      <c r="S17" s="96">
        <f t="shared" si="2"/>
        <v>255.375</v>
      </c>
      <c r="T17" s="180">
        <v>6129</v>
      </c>
    </row>
    <row r="18" spans="1:20" ht="30" customHeight="1">
      <c r="A18" s="409"/>
      <c r="B18" s="351"/>
      <c r="C18" s="314"/>
      <c r="D18" s="131"/>
      <c r="E18" s="274"/>
      <c r="F18" s="274"/>
      <c r="G18" s="317"/>
      <c r="H18" s="274"/>
      <c r="I18" s="274"/>
      <c r="J18" s="151"/>
      <c r="K18" s="57">
        <f>S18*0.1</f>
        <v>27.33636363636364</v>
      </c>
      <c r="L18" s="57">
        <f>S18*0.28</f>
        <v>76.541818181818186</v>
      </c>
      <c r="M18" s="57">
        <f>S18*0.18</f>
        <v>49.205454545454543</v>
      </c>
      <c r="N18" s="57">
        <f>S18*0.4</f>
        <v>109.34545454545456</v>
      </c>
      <c r="O18" s="57" t="s">
        <v>33</v>
      </c>
      <c r="P18" s="80">
        <v>11</v>
      </c>
      <c r="Q18" s="316" t="s">
        <v>22</v>
      </c>
      <c r="R18" s="56" t="s">
        <v>27</v>
      </c>
      <c r="S18" s="96">
        <f t="shared" si="2"/>
        <v>273.36363636363637</v>
      </c>
      <c r="T18" s="180">
        <v>3007</v>
      </c>
    </row>
    <row r="19" spans="1:20" ht="30" customHeight="1">
      <c r="A19" s="409"/>
      <c r="B19" s="351"/>
      <c r="C19" s="314"/>
      <c r="D19" s="131"/>
      <c r="E19" s="274"/>
      <c r="F19" s="274"/>
      <c r="G19" s="317"/>
      <c r="H19" s="274"/>
      <c r="I19" s="274"/>
      <c r="J19" s="151"/>
      <c r="K19" s="57">
        <f t="shared" ref="K19:K22" si="9">S19*0.1</f>
        <v>29.285714285714285</v>
      </c>
      <c r="L19" s="57">
        <f t="shared" ref="L19:L22" si="10">S19*0.28</f>
        <v>82</v>
      </c>
      <c r="M19" s="57">
        <f>S19*0.18</f>
        <v>52.714285714285708</v>
      </c>
      <c r="N19" s="57">
        <f>S19*0.4</f>
        <v>117.14285714285714</v>
      </c>
      <c r="O19" s="57" t="s">
        <v>33</v>
      </c>
      <c r="P19" s="80">
        <v>3.5</v>
      </c>
      <c r="Q19" s="317"/>
      <c r="R19" s="56" t="s">
        <v>28</v>
      </c>
      <c r="S19" s="96">
        <f t="shared" si="2"/>
        <v>292.85714285714283</v>
      </c>
      <c r="T19" s="180">
        <v>1025</v>
      </c>
    </row>
    <row r="20" spans="1:20" ht="30" customHeight="1">
      <c r="A20" s="409"/>
      <c r="B20" s="399"/>
      <c r="C20" s="315"/>
      <c r="D20" s="132"/>
      <c r="E20" s="274"/>
      <c r="F20" s="274"/>
      <c r="G20" s="318"/>
      <c r="H20" s="274"/>
      <c r="I20" s="274"/>
      <c r="J20" s="151"/>
      <c r="K20" s="57">
        <f t="shared" si="9"/>
        <v>31.363636363636363</v>
      </c>
      <c r="L20" s="57">
        <f t="shared" si="10"/>
        <v>87.818181818181827</v>
      </c>
      <c r="M20" s="57">
        <f t="shared" ref="M20:M22" si="11">S20*0.18</f>
        <v>56.454545454545453</v>
      </c>
      <c r="N20" s="57">
        <f t="shared" ref="N20:N22" si="12">S20*0.4</f>
        <v>125.45454545454545</v>
      </c>
      <c r="O20" s="57" t="s">
        <v>33</v>
      </c>
      <c r="P20" s="80">
        <v>1.1000000000000001</v>
      </c>
      <c r="Q20" s="318"/>
      <c r="R20" s="56" t="s">
        <v>29</v>
      </c>
      <c r="S20" s="96">
        <f t="shared" si="2"/>
        <v>313.63636363636363</v>
      </c>
      <c r="T20" s="180">
        <v>345</v>
      </c>
    </row>
    <row r="21" spans="1:20" ht="44.25" customHeight="1">
      <c r="A21" s="335">
        <v>3</v>
      </c>
      <c r="B21" s="650" t="s">
        <v>312</v>
      </c>
      <c r="C21" s="293" t="s">
        <v>30</v>
      </c>
      <c r="D21" s="150">
        <v>100</v>
      </c>
      <c r="E21" s="296">
        <v>100</v>
      </c>
      <c r="F21" s="296">
        <v>280</v>
      </c>
      <c r="G21" s="275">
        <v>180</v>
      </c>
      <c r="H21" s="296">
        <v>400</v>
      </c>
      <c r="I21" s="296" t="s">
        <v>33</v>
      </c>
      <c r="J21" s="151"/>
      <c r="K21" s="58">
        <f>S21*0.1</f>
        <v>21.22</v>
      </c>
      <c r="L21" s="58">
        <f t="shared" si="10"/>
        <v>59.416000000000004</v>
      </c>
      <c r="M21" s="58">
        <f t="shared" si="11"/>
        <v>38.195999999999998</v>
      </c>
      <c r="N21" s="58">
        <f t="shared" si="12"/>
        <v>84.88</v>
      </c>
      <c r="O21" s="58" t="s">
        <v>33</v>
      </c>
      <c r="P21" s="80">
        <v>50</v>
      </c>
      <c r="Q21" s="275" t="s">
        <v>19</v>
      </c>
      <c r="R21" s="51" t="s">
        <v>20</v>
      </c>
      <c r="S21" s="95">
        <f t="shared" si="2"/>
        <v>212.2</v>
      </c>
      <c r="T21" s="180">
        <v>10610</v>
      </c>
    </row>
    <row r="22" spans="1:20" ht="47.25" customHeight="1">
      <c r="A22" s="335"/>
      <c r="B22" s="356" t="s">
        <v>108</v>
      </c>
      <c r="C22" s="294"/>
      <c r="D22" s="129">
        <v>100</v>
      </c>
      <c r="E22" s="296"/>
      <c r="F22" s="296"/>
      <c r="G22" s="276"/>
      <c r="H22" s="296"/>
      <c r="I22" s="296"/>
      <c r="J22" s="151"/>
      <c r="K22" s="58">
        <f t="shared" si="9"/>
        <v>25.665384615384614</v>
      </c>
      <c r="L22" s="58">
        <f t="shared" si="10"/>
        <v>71.863076923076918</v>
      </c>
      <c r="M22" s="58">
        <f t="shared" si="11"/>
        <v>46.1976923076923</v>
      </c>
      <c r="N22" s="58">
        <f t="shared" si="12"/>
        <v>102.66153846153846</v>
      </c>
      <c r="O22" s="58" t="s">
        <v>33</v>
      </c>
      <c r="P22" s="80">
        <v>26</v>
      </c>
      <c r="Q22" s="277"/>
      <c r="R22" s="53" t="s">
        <v>93</v>
      </c>
      <c r="S22" s="95">
        <f t="shared" si="2"/>
        <v>256.65384615384613</v>
      </c>
      <c r="T22" s="180">
        <v>6673</v>
      </c>
    </row>
    <row r="23" spans="1:20" ht="47.25" customHeight="1">
      <c r="A23" s="335"/>
      <c r="B23" s="356"/>
      <c r="C23" s="294"/>
      <c r="D23" s="129"/>
      <c r="E23" s="296"/>
      <c r="F23" s="296"/>
      <c r="G23" s="276"/>
      <c r="H23" s="296"/>
      <c r="I23" s="296"/>
      <c r="J23" s="151"/>
      <c r="K23" s="58">
        <f>S23*0.1</f>
        <v>27.463636363636365</v>
      </c>
      <c r="L23" s="58">
        <f>S23*0.28</f>
        <v>76.898181818181826</v>
      </c>
      <c r="M23" s="58">
        <f>S23*0.18</f>
        <v>49.43454545454545</v>
      </c>
      <c r="N23" s="58">
        <f>S23*0.4</f>
        <v>109.85454545454546</v>
      </c>
      <c r="O23" s="58" t="s">
        <v>33</v>
      </c>
      <c r="P23" s="80">
        <v>11</v>
      </c>
      <c r="Q23" s="275" t="s">
        <v>22</v>
      </c>
      <c r="R23" s="53" t="s">
        <v>27</v>
      </c>
      <c r="S23" s="95">
        <f t="shared" si="2"/>
        <v>274.63636363636363</v>
      </c>
      <c r="T23" s="180">
        <v>3021</v>
      </c>
    </row>
    <row r="24" spans="1:20" ht="47.25" customHeight="1">
      <c r="A24" s="335"/>
      <c r="B24" s="356"/>
      <c r="C24" s="294"/>
      <c r="D24" s="129"/>
      <c r="E24" s="296"/>
      <c r="F24" s="296"/>
      <c r="G24" s="276"/>
      <c r="H24" s="296"/>
      <c r="I24" s="296"/>
      <c r="J24" s="151"/>
      <c r="K24" s="58">
        <f>S24*0.1</f>
        <v>29.371428571428574</v>
      </c>
      <c r="L24" s="58">
        <f t="shared" ref="L24:L25" si="13">S24*0.28</f>
        <v>82.240000000000009</v>
      </c>
      <c r="M24" s="58">
        <f t="shared" ref="M24:M25" si="14">S24*0.18</f>
        <v>52.868571428571428</v>
      </c>
      <c r="N24" s="58">
        <f t="shared" ref="N24:N25" si="15">S24*0.4</f>
        <v>117.48571428571429</v>
      </c>
      <c r="O24" s="58" t="s">
        <v>33</v>
      </c>
      <c r="P24" s="80">
        <v>3.5</v>
      </c>
      <c r="Q24" s="276"/>
      <c r="R24" s="53" t="s">
        <v>28</v>
      </c>
      <c r="S24" s="95">
        <f t="shared" si="2"/>
        <v>293.71428571428572</v>
      </c>
      <c r="T24" s="180">
        <v>1028</v>
      </c>
    </row>
    <row r="25" spans="1:20" ht="47.25" customHeight="1">
      <c r="A25" s="335"/>
      <c r="B25" s="357"/>
      <c r="C25" s="295"/>
      <c r="D25" s="130"/>
      <c r="E25" s="296"/>
      <c r="F25" s="296"/>
      <c r="G25" s="277"/>
      <c r="H25" s="296"/>
      <c r="I25" s="296"/>
      <c r="J25" s="151"/>
      <c r="K25" s="58">
        <f t="shared" ref="K25" si="16">S25*0.1</f>
        <v>31.454545454545453</v>
      </c>
      <c r="L25" s="58">
        <f t="shared" si="13"/>
        <v>88.072727272727263</v>
      </c>
      <c r="M25" s="58">
        <f t="shared" si="14"/>
        <v>56.61818181818181</v>
      </c>
      <c r="N25" s="58">
        <f t="shared" si="15"/>
        <v>125.81818181818181</v>
      </c>
      <c r="O25" s="58" t="s">
        <v>33</v>
      </c>
      <c r="P25" s="80">
        <v>1.1000000000000001</v>
      </c>
      <c r="Q25" s="277"/>
      <c r="R25" s="53" t="s">
        <v>29</v>
      </c>
      <c r="S25" s="95">
        <f t="shared" si="2"/>
        <v>314.5454545454545</v>
      </c>
      <c r="T25" s="180">
        <v>346</v>
      </c>
    </row>
    <row r="26" spans="1:20" ht="42" customHeight="1">
      <c r="A26" s="409">
        <v>4</v>
      </c>
      <c r="B26" s="650" t="s">
        <v>259</v>
      </c>
      <c r="C26" s="313" t="s">
        <v>31</v>
      </c>
      <c r="D26" s="158">
        <v>200</v>
      </c>
      <c r="E26" s="274">
        <v>200</v>
      </c>
      <c r="F26" s="274" t="s">
        <v>242</v>
      </c>
      <c r="G26" s="274" t="s">
        <v>32</v>
      </c>
      <c r="H26" s="274" t="s">
        <v>33</v>
      </c>
      <c r="I26" s="274" t="s">
        <v>33</v>
      </c>
      <c r="J26" s="151"/>
      <c r="K26" s="57">
        <f t="shared" ref="K26:K28" si="17">S26*0.2</f>
        <v>37.739130434782609</v>
      </c>
      <c r="L26" s="57">
        <f>S26*0.3</f>
        <v>56.608695652173907</v>
      </c>
      <c r="M26" s="57">
        <f t="shared" ref="M26:M33" si="18">S26*0.2</f>
        <v>37.739130434782609</v>
      </c>
      <c r="N26" s="57" t="s">
        <v>33</v>
      </c>
      <c r="O26" s="57" t="s">
        <v>33</v>
      </c>
      <c r="P26" s="80">
        <v>46</v>
      </c>
      <c r="Q26" s="316" t="s">
        <v>19</v>
      </c>
      <c r="R26" s="54" t="s">
        <v>34</v>
      </c>
      <c r="S26" s="96">
        <f t="shared" si="2"/>
        <v>188.69565217391303</v>
      </c>
      <c r="T26" s="181">
        <v>8680</v>
      </c>
    </row>
    <row r="27" spans="1:20" ht="28.5" customHeight="1">
      <c r="A27" s="409"/>
      <c r="B27" s="351" t="s">
        <v>136</v>
      </c>
      <c r="C27" s="314"/>
      <c r="D27" s="131">
        <v>200</v>
      </c>
      <c r="E27" s="274"/>
      <c r="F27" s="274"/>
      <c r="G27" s="274"/>
      <c r="H27" s="274"/>
      <c r="I27" s="274"/>
      <c r="J27" s="151"/>
      <c r="K27" s="57">
        <f t="shared" si="17"/>
        <v>45.127272727272725</v>
      </c>
      <c r="L27" s="57">
        <f>S27*0.3</f>
        <v>67.690909090909088</v>
      </c>
      <c r="M27" s="57">
        <f t="shared" si="18"/>
        <v>45.127272727272725</v>
      </c>
      <c r="N27" s="57" t="s">
        <v>33</v>
      </c>
      <c r="O27" s="57" t="s">
        <v>33</v>
      </c>
      <c r="P27" s="80">
        <v>22</v>
      </c>
      <c r="Q27" s="318"/>
      <c r="R27" s="56" t="s">
        <v>94</v>
      </c>
      <c r="S27" s="96">
        <f t="shared" si="2"/>
        <v>225.63636363636363</v>
      </c>
      <c r="T27" s="180">
        <v>4964</v>
      </c>
    </row>
    <row r="28" spans="1:20" ht="28.5" customHeight="1">
      <c r="A28" s="409"/>
      <c r="B28" s="351"/>
      <c r="C28" s="314"/>
      <c r="D28" s="131"/>
      <c r="E28" s="274"/>
      <c r="F28" s="274"/>
      <c r="G28" s="274"/>
      <c r="H28" s="274"/>
      <c r="I28" s="274"/>
      <c r="J28" s="151"/>
      <c r="K28" s="57">
        <f t="shared" si="17"/>
        <v>47.960000000000008</v>
      </c>
      <c r="L28" s="57">
        <f t="shared" ref="L28:L30" si="19">S28*0.3</f>
        <v>71.94</v>
      </c>
      <c r="M28" s="57">
        <f>S28*0.2</f>
        <v>47.960000000000008</v>
      </c>
      <c r="N28" s="57" t="s">
        <v>33</v>
      </c>
      <c r="O28" s="57" t="s">
        <v>33</v>
      </c>
      <c r="P28" s="80">
        <v>10</v>
      </c>
      <c r="Q28" s="316" t="s">
        <v>22</v>
      </c>
      <c r="R28" s="56" t="s">
        <v>95</v>
      </c>
      <c r="S28" s="96">
        <f t="shared" si="2"/>
        <v>239.8</v>
      </c>
      <c r="T28" s="180">
        <v>2398</v>
      </c>
    </row>
    <row r="29" spans="1:20" ht="28.5" customHeight="1">
      <c r="A29" s="409"/>
      <c r="B29" s="351"/>
      <c r="C29" s="314"/>
      <c r="D29" s="131"/>
      <c r="E29" s="274"/>
      <c r="F29" s="274"/>
      <c r="G29" s="274"/>
      <c r="H29" s="274"/>
      <c r="I29" s="274"/>
      <c r="J29" s="151"/>
      <c r="K29" s="57">
        <f>S29*0.2</f>
        <v>50.875</v>
      </c>
      <c r="L29" s="57">
        <f t="shared" si="19"/>
        <v>76.3125</v>
      </c>
      <c r="M29" s="57">
        <f>S29*0.2</f>
        <v>50.875</v>
      </c>
      <c r="N29" s="57" t="s">
        <v>33</v>
      </c>
      <c r="O29" s="57" t="s">
        <v>33</v>
      </c>
      <c r="P29" s="80">
        <v>3.2</v>
      </c>
      <c r="Q29" s="317"/>
      <c r="R29" s="56" t="s">
        <v>96</v>
      </c>
      <c r="S29" s="96">
        <f t="shared" si="2"/>
        <v>254.375</v>
      </c>
      <c r="T29" s="180">
        <v>814</v>
      </c>
    </row>
    <row r="30" spans="1:20" ht="28.5" customHeight="1">
      <c r="A30" s="409"/>
      <c r="B30" s="399"/>
      <c r="C30" s="315"/>
      <c r="D30" s="132"/>
      <c r="E30" s="274"/>
      <c r="F30" s="274"/>
      <c r="G30" s="274"/>
      <c r="H30" s="274"/>
      <c r="I30" s="274"/>
      <c r="J30" s="151"/>
      <c r="K30" s="57">
        <f>S30*0.2</f>
        <v>53.800000000000004</v>
      </c>
      <c r="L30" s="57">
        <f t="shared" si="19"/>
        <v>80.7</v>
      </c>
      <c r="M30" s="57">
        <f t="shared" si="18"/>
        <v>53.800000000000004</v>
      </c>
      <c r="N30" s="57" t="s">
        <v>33</v>
      </c>
      <c r="O30" s="57" t="s">
        <v>33</v>
      </c>
      <c r="P30" s="80">
        <v>1</v>
      </c>
      <c r="Q30" s="318"/>
      <c r="R30" s="56" t="s">
        <v>25</v>
      </c>
      <c r="S30" s="96">
        <f t="shared" si="2"/>
        <v>269</v>
      </c>
      <c r="T30" s="180">
        <v>269</v>
      </c>
    </row>
    <row r="31" spans="1:20" s="81" customFormat="1" ht="28.5" customHeight="1">
      <c r="A31" s="337">
        <v>5</v>
      </c>
      <c r="B31" s="650" t="s">
        <v>179</v>
      </c>
      <c r="C31" s="339" t="s">
        <v>175</v>
      </c>
      <c r="D31" s="167"/>
      <c r="E31" s="349" t="s">
        <v>33</v>
      </c>
      <c r="F31" s="349" t="s">
        <v>33</v>
      </c>
      <c r="G31" s="349" t="s">
        <v>33</v>
      </c>
      <c r="H31" s="349">
        <v>400</v>
      </c>
      <c r="I31" s="349">
        <v>1300</v>
      </c>
      <c r="J31" s="153"/>
      <c r="K31" s="475" t="s">
        <v>33</v>
      </c>
      <c r="L31" s="475" t="s">
        <v>33</v>
      </c>
      <c r="M31" s="475" t="s">
        <v>33</v>
      </c>
      <c r="N31" s="475">
        <f>S31*0.4</f>
        <v>243.79354838709679</v>
      </c>
      <c r="O31" s="475">
        <f>S31*1.3</f>
        <v>792.32903225806456</v>
      </c>
      <c r="P31" s="433">
        <v>15.5</v>
      </c>
      <c r="Q31" s="349" t="s">
        <v>64</v>
      </c>
      <c r="R31" s="477" t="s">
        <v>174</v>
      </c>
      <c r="S31" s="435">
        <f t="shared" si="2"/>
        <v>609.48387096774195</v>
      </c>
      <c r="T31" s="330">
        <v>9447</v>
      </c>
    </row>
    <row r="32" spans="1:20" s="81" customFormat="1" ht="185.25" customHeight="1">
      <c r="A32" s="338"/>
      <c r="B32" s="164" t="s">
        <v>200</v>
      </c>
      <c r="C32" s="340"/>
      <c r="D32" s="167"/>
      <c r="E32" s="350"/>
      <c r="F32" s="350"/>
      <c r="G32" s="350"/>
      <c r="H32" s="350"/>
      <c r="I32" s="350"/>
      <c r="J32" s="154"/>
      <c r="K32" s="476"/>
      <c r="L32" s="476"/>
      <c r="M32" s="476"/>
      <c r="N32" s="476"/>
      <c r="O32" s="476"/>
      <c r="P32" s="434"/>
      <c r="Q32" s="350"/>
      <c r="R32" s="478"/>
      <c r="S32" s="436"/>
      <c r="T32" s="331"/>
    </row>
    <row r="33" spans="1:20" ht="29.25" customHeight="1">
      <c r="A33" s="409">
        <v>6</v>
      </c>
      <c r="B33" s="650" t="s">
        <v>261</v>
      </c>
      <c r="C33" s="313" t="s">
        <v>37</v>
      </c>
      <c r="D33" s="158"/>
      <c r="E33" s="274" t="s">
        <v>33</v>
      </c>
      <c r="F33" s="128">
        <v>300</v>
      </c>
      <c r="G33" s="128">
        <v>200</v>
      </c>
      <c r="H33" s="274" t="s">
        <v>33</v>
      </c>
      <c r="I33" s="274" t="s">
        <v>33</v>
      </c>
      <c r="J33" s="146"/>
      <c r="K33" s="471" t="s">
        <v>33</v>
      </c>
      <c r="L33" s="57">
        <f>S33*0.3</f>
        <v>25.518750000000001</v>
      </c>
      <c r="M33" s="57">
        <f t="shared" si="18"/>
        <v>17.012499999999999</v>
      </c>
      <c r="N33" s="316" t="s">
        <v>33</v>
      </c>
      <c r="O33" s="316" t="s">
        <v>33</v>
      </c>
      <c r="P33" s="54">
        <v>48</v>
      </c>
      <c r="Q33" s="316" t="s">
        <v>19</v>
      </c>
      <c r="R33" s="128" t="s">
        <v>38</v>
      </c>
      <c r="S33" s="96">
        <f>T33/P33</f>
        <v>85.0625</v>
      </c>
      <c r="T33" s="180">
        <v>4083</v>
      </c>
    </row>
    <row r="34" spans="1:20" ht="32.25" customHeight="1">
      <c r="A34" s="409"/>
      <c r="B34" s="351" t="s">
        <v>110</v>
      </c>
      <c r="C34" s="314"/>
      <c r="D34" s="131"/>
      <c r="E34" s="274"/>
      <c r="F34" s="274" t="s">
        <v>40</v>
      </c>
      <c r="G34" s="316" t="s">
        <v>41</v>
      </c>
      <c r="H34" s="274"/>
      <c r="I34" s="274"/>
      <c r="J34" s="156"/>
      <c r="K34" s="472"/>
      <c r="L34" s="57">
        <f>S34*0.103</f>
        <v>20.91216923076923</v>
      </c>
      <c r="M34" s="57">
        <f>S34*0.069</f>
        <v>14.009123076923078</v>
      </c>
      <c r="N34" s="317"/>
      <c r="O34" s="317"/>
      <c r="P34" s="54">
        <v>65</v>
      </c>
      <c r="Q34" s="318"/>
      <c r="R34" s="128" t="s">
        <v>42</v>
      </c>
      <c r="S34" s="96">
        <f>T34/P34</f>
        <v>203.03076923076924</v>
      </c>
      <c r="T34" s="180">
        <v>13197</v>
      </c>
    </row>
    <row r="35" spans="1:20" ht="32.25" customHeight="1">
      <c r="A35" s="409"/>
      <c r="B35" s="351"/>
      <c r="C35" s="314"/>
      <c r="D35" s="131"/>
      <c r="E35" s="274"/>
      <c r="F35" s="274"/>
      <c r="G35" s="317"/>
      <c r="H35" s="274"/>
      <c r="I35" s="274"/>
      <c r="J35" s="156"/>
      <c r="K35" s="472"/>
      <c r="L35" s="57">
        <f t="shared" ref="L35:L36" si="20">S35*0.103</f>
        <v>22.376749999999998</v>
      </c>
      <c r="M35" s="57">
        <f t="shared" ref="M35:M36" si="21">S35*0.069</f>
        <v>14.990250000000001</v>
      </c>
      <c r="N35" s="317"/>
      <c r="O35" s="317"/>
      <c r="P35" s="54">
        <v>16</v>
      </c>
      <c r="Q35" s="316" t="s">
        <v>22</v>
      </c>
      <c r="R35" s="128" t="s">
        <v>43</v>
      </c>
      <c r="S35" s="96">
        <f>T35/P35</f>
        <v>217.25</v>
      </c>
      <c r="T35" s="180">
        <v>3476</v>
      </c>
    </row>
    <row r="36" spans="1:20" ht="32.25" customHeight="1">
      <c r="A36" s="409"/>
      <c r="B36" s="399"/>
      <c r="C36" s="315"/>
      <c r="D36" s="132"/>
      <c r="E36" s="274"/>
      <c r="F36" s="274"/>
      <c r="G36" s="318"/>
      <c r="H36" s="274"/>
      <c r="I36" s="274"/>
      <c r="J36" s="147"/>
      <c r="K36" s="473"/>
      <c r="L36" s="57">
        <f t="shared" si="20"/>
        <v>23.937200000000001</v>
      </c>
      <c r="M36" s="57">
        <f t="shared" si="21"/>
        <v>16.035600000000002</v>
      </c>
      <c r="N36" s="318"/>
      <c r="O36" s="318"/>
      <c r="P36" s="54">
        <v>5</v>
      </c>
      <c r="Q36" s="318"/>
      <c r="R36" s="128" t="s">
        <v>44</v>
      </c>
      <c r="S36" s="96">
        <f>T36/P36</f>
        <v>232.4</v>
      </c>
      <c r="T36" s="180">
        <v>1162</v>
      </c>
    </row>
    <row r="37" spans="1:20" ht="36.75" customHeight="1">
      <c r="A37" s="337">
        <v>7</v>
      </c>
      <c r="B37" s="650" t="s">
        <v>313</v>
      </c>
      <c r="C37" s="339" t="s">
        <v>159</v>
      </c>
      <c r="D37" s="106"/>
      <c r="E37" s="349" t="s">
        <v>33</v>
      </c>
      <c r="F37" s="349">
        <v>100</v>
      </c>
      <c r="G37" s="349">
        <v>50</v>
      </c>
      <c r="H37" s="349" t="s">
        <v>33</v>
      </c>
      <c r="I37" s="349" t="s">
        <v>33</v>
      </c>
      <c r="J37" s="245"/>
      <c r="K37" s="349" t="s">
        <v>33</v>
      </c>
      <c r="L37" s="349">
        <f>S37*0.1</f>
        <v>6.4879999999999995</v>
      </c>
      <c r="M37" s="349">
        <f>S37*0.05</f>
        <v>3.2439999999999998</v>
      </c>
      <c r="N37" s="349" t="s">
        <v>33</v>
      </c>
      <c r="O37" s="349" t="s">
        <v>33</v>
      </c>
      <c r="P37" s="80">
        <v>25</v>
      </c>
      <c r="Q37" s="349" t="s">
        <v>35</v>
      </c>
      <c r="R37" s="433" t="s">
        <v>36</v>
      </c>
      <c r="S37" s="435">
        <f>T37/P37</f>
        <v>64.88</v>
      </c>
      <c r="T37" s="369">
        <v>1622</v>
      </c>
    </row>
    <row r="38" spans="1:20" ht="65.25" customHeight="1">
      <c r="A38" s="470"/>
      <c r="B38" s="247" t="s">
        <v>239</v>
      </c>
      <c r="C38" s="479"/>
      <c r="D38" s="107"/>
      <c r="E38" s="390"/>
      <c r="F38" s="390"/>
      <c r="G38" s="390"/>
      <c r="H38" s="390"/>
      <c r="I38" s="390"/>
      <c r="J38" s="246"/>
      <c r="K38" s="390"/>
      <c r="L38" s="350"/>
      <c r="M38" s="350"/>
      <c r="N38" s="390"/>
      <c r="O38" s="390"/>
      <c r="P38" s="80"/>
      <c r="Q38" s="390"/>
      <c r="R38" s="474"/>
      <c r="S38" s="436"/>
      <c r="T38" s="370"/>
    </row>
    <row r="39" spans="1:20" ht="42.75" customHeight="1">
      <c r="A39" s="310">
        <v>8</v>
      </c>
      <c r="B39" s="650" t="s">
        <v>314</v>
      </c>
      <c r="C39" s="313" t="s">
        <v>144</v>
      </c>
      <c r="D39" s="158"/>
      <c r="E39" s="316" t="s">
        <v>114</v>
      </c>
      <c r="F39" s="316">
        <v>600</v>
      </c>
      <c r="G39" s="316">
        <v>300</v>
      </c>
      <c r="H39" s="316" t="s">
        <v>114</v>
      </c>
      <c r="I39" s="316" t="s">
        <v>114</v>
      </c>
      <c r="J39" s="146"/>
      <c r="K39" s="316" t="s">
        <v>114</v>
      </c>
      <c r="L39" s="57">
        <f>S39*0.6</f>
        <v>35.345454545454544</v>
      </c>
      <c r="M39" s="128">
        <f>S39*0.3</f>
        <v>17.672727272727272</v>
      </c>
      <c r="N39" s="316" t="s">
        <v>114</v>
      </c>
      <c r="O39" s="316" t="s">
        <v>114</v>
      </c>
      <c r="P39" s="54">
        <v>11</v>
      </c>
      <c r="Q39" s="316" t="s">
        <v>141</v>
      </c>
      <c r="R39" s="141" t="s">
        <v>27</v>
      </c>
      <c r="S39" s="109">
        <f t="shared" ref="S39:S40" si="22">T39/P39</f>
        <v>58.909090909090907</v>
      </c>
      <c r="T39" s="182">
        <v>648</v>
      </c>
    </row>
    <row r="40" spans="1:20" ht="69" customHeight="1">
      <c r="A40" s="312"/>
      <c r="B40" s="63" t="s">
        <v>150</v>
      </c>
      <c r="C40" s="315"/>
      <c r="D40" s="158"/>
      <c r="E40" s="318"/>
      <c r="F40" s="318"/>
      <c r="G40" s="318"/>
      <c r="H40" s="318"/>
      <c r="I40" s="318"/>
      <c r="J40" s="147"/>
      <c r="K40" s="318"/>
      <c r="L40" s="57">
        <f>S40*0.6</f>
        <v>37.527272727272724</v>
      </c>
      <c r="M40" s="128">
        <f>S40*0.3</f>
        <v>18.763636363636362</v>
      </c>
      <c r="N40" s="318"/>
      <c r="O40" s="318"/>
      <c r="P40" s="54">
        <v>5.5</v>
      </c>
      <c r="Q40" s="318"/>
      <c r="R40" s="141" t="s">
        <v>140</v>
      </c>
      <c r="S40" s="109">
        <f t="shared" si="22"/>
        <v>62.545454545454547</v>
      </c>
      <c r="T40" s="182">
        <v>344</v>
      </c>
    </row>
    <row r="41" spans="1:20" ht="26.25" customHeight="1">
      <c r="A41" s="439">
        <v>9</v>
      </c>
      <c r="B41" s="650" t="s">
        <v>265</v>
      </c>
      <c r="C41" s="440" t="s">
        <v>45</v>
      </c>
      <c r="D41" s="93"/>
      <c r="E41" s="341" t="s">
        <v>46</v>
      </c>
      <c r="F41" s="342"/>
      <c r="G41" s="342"/>
      <c r="H41" s="342"/>
      <c r="I41" s="343"/>
      <c r="J41" s="135"/>
      <c r="K41" s="445" t="str">
        <f>CONCATENATE(ROUND(S41*0.1,2),"-",ROUND(S41*0.23,2))</f>
        <v>14,15-32,55</v>
      </c>
      <c r="L41" s="446"/>
      <c r="M41" s="446"/>
      <c r="N41" s="446"/>
      <c r="O41" s="447"/>
      <c r="P41" s="80">
        <v>43</v>
      </c>
      <c r="Q41" s="349" t="s">
        <v>19</v>
      </c>
      <c r="R41" s="80" t="s">
        <v>47</v>
      </c>
      <c r="S41" s="105">
        <f t="shared" ref="S41:S52" si="23">T41/P41</f>
        <v>141.51162790697674</v>
      </c>
      <c r="T41" s="180">
        <v>6085</v>
      </c>
    </row>
    <row r="42" spans="1:20" ht="24" customHeight="1">
      <c r="A42" s="439"/>
      <c r="B42" s="468" t="s">
        <v>111</v>
      </c>
      <c r="C42" s="441"/>
      <c r="D42" s="108"/>
      <c r="E42" s="442"/>
      <c r="F42" s="443"/>
      <c r="G42" s="443"/>
      <c r="H42" s="443"/>
      <c r="I42" s="444"/>
      <c r="J42" s="166"/>
      <c r="K42" s="445" t="str">
        <f>CONCATENATE(ROUND(S42*0.1,2),"-",ROUND(S42*0.23,2))</f>
        <v>15,14-34,83</v>
      </c>
      <c r="L42" s="446"/>
      <c r="M42" s="446"/>
      <c r="N42" s="446"/>
      <c r="O42" s="447"/>
      <c r="P42" s="80">
        <v>21</v>
      </c>
      <c r="Q42" s="390"/>
      <c r="R42" s="80" t="s">
        <v>48</v>
      </c>
      <c r="S42" s="105">
        <f t="shared" si="23"/>
        <v>151.42857142857142</v>
      </c>
      <c r="T42" s="180">
        <v>3180</v>
      </c>
    </row>
    <row r="43" spans="1:20" ht="42" customHeight="1">
      <c r="A43" s="439"/>
      <c r="B43" s="469"/>
      <c r="C43" s="432"/>
      <c r="D43" s="94"/>
      <c r="E43" s="344"/>
      <c r="F43" s="345"/>
      <c r="G43" s="345"/>
      <c r="H43" s="345"/>
      <c r="I43" s="346"/>
      <c r="J43" s="136"/>
      <c r="K43" s="445" t="str">
        <f>CONCATENATE(ROUND(S43*0.1,2),"-",ROUND(S43*0.23,2))</f>
        <v>16,21-37,28</v>
      </c>
      <c r="L43" s="446"/>
      <c r="M43" s="446"/>
      <c r="N43" s="446"/>
      <c r="O43" s="447"/>
      <c r="P43" s="80">
        <v>9.5</v>
      </c>
      <c r="Q43" s="151" t="s">
        <v>22</v>
      </c>
      <c r="R43" s="80" t="s">
        <v>49</v>
      </c>
      <c r="S43" s="105">
        <f t="shared" si="23"/>
        <v>162.10526315789474</v>
      </c>
      <c r="T43" s="180">
        <v>1540</v>
      </c>
    </row>
    <row r="44" spans="1:20" ht="30.75" customHeight="1">
      <c r="A44" s="409">
        <v>10</v>
      </c>
      <c r="B44" s="650" t="s">
        <v>267</v>
      </c>
      <c r="C44" s="358" t="s">
        <v>45</v>
      </c>
      <c r="D44" s="77"/>
      <c r="E44" s="284" t="s">
        <v>50</v>
      </c>
      <c r="F44" s="285"/>
      <c r="G44" s="285"/>
      <c r="H44" s="285"/>
      <c r="I44" s="288"/>
      <c r="J44" s="142"/>
      <c r="K44" s="298" t="str">
        <f t="shared" ref="K44:K49" si="24">CONCATENATE(ROUND(S44*0.15,2),"-",ROUND(S44*0.35,2))</f>
        <v>22,45-52,39</v>
      </c>
      <c r="L44" s="299"/>
      <c r="M44" s="299"/>
      <c r="N44" s="299"/>
      <c r="O44" s="300"/>
      <c r="P44" s="54">
        <v>43</v>
      </c>
      <c r="Q44" s="316" t="s">
        <v>19</v>
      </c>
      <c r="R44" s="54" t="s">
        <v>47</v>
      </c>
      <c r="S44" s="96">
        <f t="shared" si="23"/>
        <v>149.69767441860466</v>
      </c>
      <c r="T44" s="180">
        <v>6437</v>
      </c>
    </row>
    <row r="45" spans="1:20" ht="37.5" customHeight="1">
      <c r="A45" s="409"/>
      <c r="B45" s="351" t="s">
        <v>112</v>
      </c>
      <c r="C45" s="314"/>
      <c r="D45" s="79"/>
      <c r="E45" s="323"/>
      <c r="F45" s="324"/>
      <c r="G45" s="324"/>
      <c r="H45" s="324"/>
      <c r="I45" s="325"/>
      <c r="J45" s="163"/>
      <c r="K45" s="298" t="str">
        <f t="shared" si="24"/>
        <v>24,03-56,07</v>
      </c>
      <c r="L45" s="299"/>
      <c r="M45" s="299"/>
      <c r="N45" s="299"/>
      <c r="O45" s="300"/>
      <c r="P45" s="54">
        <v>21</v>
      </c>
      <c r="Q45" s="318"/>
      <c r="R45" s="54" t="s">
        <v>48</v>
      </c>
      <c r="S45" s="96">
        <f t="shared" si="23"/>
        <v>160.1904761904762</v>
      </c>
      <c r="T45" s="180">
        <v>3364</v>
      </c>
    </row>
    <row r="46" spans="1:20" ht="60.75" customHeight="1">
      <c r="A46" s="409"/>
      <c r="B46" s="399"/>
      <c r="C46" s="315"/>
      <c r="D46" s="76"/>
      <c r="E46" s="286"/>
      <c r="F46" s="287"/>
      <c r="G46" s="287"/>
      <c r="H46" s="287"/>
      <c r="I46" s="289"/>
      <c r="J46" s="143"/>
      <c r="K46" s="298" t="str">
        <f t="shared" si="24"/>
        <v>25,71-59,98</v>
      </c>
      <c r="L46" s="299"/>
      <c r="M46" s="299"/>
      <c r="N46" s="299"/>
      <c r="O46" s="300"/>
      <c r="P46" s="54">
        <v>9.5</v>
      </c>
      <c r="Q46" s="128" t="s">
        <v>22</v>
      </c>
      <c r="R46" s="54" t="s">
        <v>49</v>
      </c>
      <c r="S46" s="96">
        <f t="shared" si="23"/>
        <v>171.36842105263159</v>
      </c>
      <c r="T46" s="180">
        <v>1628</v>
      </c>
    </row>
    <row r="47" spans="1:20" ht="29.25" customHeight="1">
      <c r="A47" s="337">
        <v>11</v>
      </c>
      <c r="B47" s="650" t="s">
        <v>269</v>
      </c>
      <c r="C47" s="440" t="s">
        <v>45</v>
      </c>
      <c r="D47" s="108"/>
      <c r="E47" s="341" t="s">
        <v>50</v>
      </c>
      <c r="F47" s="342"/>
      <c r="G47" s="342"/>
      <c r="H47" s="342"/>
      <c r="I47" s="343"/>
      <c r="J47" s="135"/>
      <c r="K47" s="445" t="str">
        <f t="shared" si="24"/>
        <v>21,4-49,94</v>
      </c>
      <c r="L47" s="446"/>
      <c r="M47" s="446"/>
      <c r="N47" s="446"/>
      <c r="O47" s="447"/>
      <c r="P47" s="80">
        <v>43</v>
      </c>
      <c r="Q47" s="349" t="s">
        <v>19</v>
      </c>
      <c r="R47" s="80" t="s">
        <v>51</v>
      </c>
      <c r="S47" s="105">
        <f t="shared" si="23"/>
        <v>142.67441860465115</v>
      </c>
      <c r="T47" s="180">
        <v>6135</v>
      </c>
    </row>
    <row r="48" spans="1:20" ht="33" customHeight="1">
      <c r="A48" s="470"/>
      <c r="B48" s="468" t="s">
        <v>52</v>
      </c>
      <c r="C48" s="441"/>
      <c r="D48" s="93"/>
      <c r="E48" s="442"/>
      <c r="F48" s="443"/>
      <c r="G48" s="443"/>
      <c r="H48" s="443"/>
      <c r="I48" s="444"/>
      <c r="J48" s="166"/>
      <c r="K48" s="445" t="str">
        <f t="shared" si="24"/>
        <v>22,91-53,45</v>
      </c>
      <c r="L48" s="446"/>
      <c r="M48" s="446"/>
      <c r="N48" s="446"/>
      <c r="O48" s="447"/>
      <c r="P48" s="80">
        <v>21</v>
      </c>
      <c r="Q48" s="350"/>
      <c r="R48" s="80" t="s">
        <v>53</v>
      </c>
      <c r="S48" s="105">
        <f t="shared" si="23"/>
        <v>152.71428571428572</v>
      </c>
      <c r="T48" s="180">
        <v>3207</v>
      </c>
    </row>
    <row r="49" spans="1:20" ht="33" customHeight="1">
      <c r="A49" s="338"/>
      <c r="B49" s="469"/>
      <c r="C49" s="432"/>
      <c r="D49" s="94"/>
      <c r="E49" s="344"/>
      <c r="F49" s="345"/>
      <c r="G49" s="345"/>
      <c r="H49" s="345"/>
      <c r="I49" s="346"/>
      <c r="J49" s="136"/>
      <c r="K49" s="445" t="str">
        <f t="shared" si="24"/>
        <v>24,51-57,18</v>
      </c>
      <c r="L49" s="446"/>
      <c r="M49" s="446"/>
      <c r="N49" s="446"/>
      <c r="O49" s="447"/>
      <c r="P49" s="80">
        <v>9.5</v>
      </c>
      <c r="Q49" s="151" t="s">
        <v>22</v>
      </c>
      <c r="R49" s="80" t="s">
        <v>54</v>
      </c>
      <c r="S49" s="105">
        <f t="shared" si="23"/>
        <v>163.36842105263159</v>
      </c>
      <c r="T49" s="180">
        <v>1552</v>
      </c>
    </row>
    <row r="50" spans="1:20" ht="24.75" customHeight="1">
      <c r="A50" s="448">
        <v>12</v>
      </c>
      <c r="B50" s="650" t="s">
        <v>271</v>
      </c>
      <c r="C50" s="449" t="s">
        <v>45</v>
      </c>
      <c r="D50" s="213"/>
      <c r="E50" s="452" t="s">
        <v>204</v>
      </c>
      <c r="F50" s="453"/>
      <c r="G50" s="453"/>
      <c r="H50" s="453"/>
      <c r="I50" s="454"/>
      <c r="J50" s="214"/>
      <c r="K50" s="461" t="str">
        <f>CONCATENATE(ROUND(S50*1,2),"-",ROUND(S50*3,2))</f>
        <v>142,67-428,02</v>
      </c>
      <c r="L50" s="462"/>
      <c r="M50" s="462"/>
      <c r="N50" s="462"/>
      <c r="O50" s="463"/>
      <c r="P50" s="215">
        <v>43</v>
      </c>
      <c r="Q50" s="464" t="s">
        <v>19</v>
      </c>
      <c r="R50" s="215" t="s">
        <v>51</v>
      </c>
      <c r="S50" s="216">
        <f t="shared" si="23"/>
        <v>142.67441860465115</v>
      </c>
      <c r="T50" s="180">
        <v>6135</v>
      </c>
    </row>
    <row r="51" spans="1:20" ht="34.5" customHeight="1">
      <c r="A51" s="448"/>
      <c r="B51" s="466" t="s">
        <v>55</v>
      </c>
      <c r="C51" s="450"/>
      <c r="D51" s="217"/>
      <c r="E51" s="455"/>
      <c r="F51" s="456"/>
      <c r="G51" s="456"/>
      <c r="H51" s="456"/>
      <c r="I51" s="457"/>
      <c r="J51" s="218"/>
      <c r="K51" s="461" t="str">
        <f t="shared" ref="K51" si="25">CONCATENATE(ROUND(S51*1,2),"-",ROUND(S51*3,2))</f>
        <v>152,71-458,14</v>
      </c>
      <c r="L51" s="462"/>
      <c r="M51" s="462"/>
      <c r="N51" s="462"/>
      <c r="O51" s="463"/>
      <c r="P51" s="215">
        <v>21</v>
      </c>
      <c r="Q51" s="465"/>
      <c r="R51" s="215" t="s">
        <v>53</v>
      </c>
      <c r="S51" s="216">
        <f t="shared" si="23"/>
        <v>152.71428571428572</v>
      </c>
      <c r="T51" s="180">
        <v>3207</v>
      </c>
    </row>
    <row r="52" spans="1:20" ht="34.5" customHeight="1">
      <c r="A52" s="448"/>
      <c r="B52" s="467"/>
      <c r="C52" s="451"/>
      <c r="D52" s="219"/>
      <c r="E52" s="458"/>
      <c r="F52" s="459"/>
      <c r="G52" s="459"/>
      <c r="H52" s="459"/>
      <c r="I52" s="460"/>
      <c r="J52" s="220"/>
      <c r="K52" s="461" t="str">
        <f>CONCATENATE(ROUND(S52*1,2),"-",ROUND(S52*3,2))</f>
        <v>163,37-490,11</v>
      </c>
      <c r="L52" s="462"/>
      <c r="M52" s="462"/>
      <c r="N52" s="462"/>
      <c r="O52" s="463"/>
      <c r="P52" s="215">
        <v>9.5</v>
      </c>
      <c r="Q52" s="221" t="s">
        <v>22</v>
      </c>
      <c r="R52" s="215" t="s">
        <v>49</v>
      </c>
      <c r="S52" s="216">
        <f t="shared" si="23"/>
        <v>163.36842105263159</v>
      </c>
      <c r="T52" s="180">
        <v>1552</v>
      </c>
    </row>
    <row r="53" spans="1:20" ht="36.75" customHeight="1">
      <c r="A53" s="362" t="s">
        <v>218</v>
      </c>
      <c r="B53" s="362"/>
      <c r="C53" s="362"/>
      <c r="D53" s="362"/>
      <c r="E53" s="362"/>
      <c r="F53" s="362"/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</row>
    <row r="54" spans="1:20" ht="45" customHeight="1">
      <c r="A54" s="379" t="s">
        <v>0</v>
      </c>
      <c r="B54" s="381" t="s">
        <v>1</v>
      </c>
      <c r="C54" s="383" t="s">
        <v>2</v>
      </c>
      <c r="D54" s="39"/>
      <c r="E54" s="385" t="s">
        <v>3</v>
      </c>
      <c r="F54" s="386"/>
      <c r="G54" s="386"/>
      <c r="H54" s="386"/>
      <c r="I54" s="387"/>
      <c r="J54" s="89"/>
      <c r="K54" s="385" t="s">
        <v>4</v>
      </c>
      <c r="L54" s="386"/>
      <c r="M54" s="386"/>
      <c r="N54" s="386"/>
      <c r="O54" s="387"/>
      <c r="P54" s="84"/>
      <c r="Q54" s="383" t="s">
        <v>5</v>
      </c>
      <c r="R54" s="383" t="s">
        <v>6</v>
      </c>
      <c r="S54" s="381" t="s">
        <v>124</v>
      </c>
      <c r="T54" s="388" t="s">
        <v>203</v>
      </c>
    </row>
    <row r="55" spans="1:20" ht="82.5" customHeight="1">
      <c r="A55" s="380"/>
      <c r="B55" s="382"/>
      <c r="C55" s="384"/>
      <c r="D55" s="40"/>
      <c r="E55" s="197" t="s">
        <v>9</v>
      </c>
      <c r="F55" s="197" t="s">
        <v>10</v>
      </c>
      <c r="G55" s="197" t="s">
        <v>11</v>
      </c>
      <c r="H55" s="385" t="s">
        <v>12</v>
      </c>
      <c r="I55" s="387"/>
      <c r="J55" s="90"/>
      <c r="K55" s="78" t="s">
        <v>13</v>
      </c>
      <c r="L55" s="78" t="s">
        <v>14</v>
      </c>
      <c r="M55" s="78" t="s">
        <v>15</v>
      </c>
      <c r="N55" s="385" t="s">
        <v>16</v>
      </c>
      <c r="O55" s="387"/>
      <c r="P55" s="85"/>
      <c r="Q55" s="384"/>
      <c r="R55" s="384"/>
      <c r="S55" s="382"/>
      <c r="T55" s="389"/>
    </row>
    <row r="56" spans="1:20" s="209" customFormat="1" ht="23.25" customHeight="1">
      <c r="A56" s="509">
        <v>1</v>
      </c>
      <c r="B56" s="659" t="s">
        <v>208</v>
      </c>
      <c r="C56" s="510" t="s">
        <v>209</v>
      </c>
      <c r="D56" s="510"/>
      <c r="E56" s="514" t="s">
        <v>216</v>
      </c>
      <c r="F56" s="515"/>
      <c r="G56" s="515"/>
      <c r="H56" s="515"/>
      <c r="I56" s="516"/>
      <c r="J56" s="212"/>
      <c r="K56" s="514" t="s">
        <v>33</v>
      </c>
      <c r="L56" s="515"/>
      <c r="M56" s="515"/>
      <c r="N56" s="515"/>
      <c r="O56" s="516"/>
      <c r="P56" s="212" t="s">
        <v>236</v>
      </c>
      <c r="Q56" s="511" t="s">
        <v>210</v>
      </c>
      <c r="R56" s="511" t="s">
        <v>36</v>
      </c>
      <c r="S56" s="435">
        <f>T56/P56</f>
        <v>315</v>
      </c>
      <c r="T56" s="512">
        <v>7875</v>
      </c>
    </row>
    <row r="57" spans="1:20" s="209" customFormat="1" ht="175.5" customHeight="1">
      <c r="A57" s="509"/>
      <c r="B57" s="211" t="s">
        <v>211</v>
      </c>
      <c r="C57" s="510"/>
      <c r="D57" s="510"/>
      <c r="E57" s="517"/>
      <c r="F57" s="518"/>
      <c r="G57" s="518"/>
      <c r="H57" s="518"/>
      <c r="I57" s="519"/>
      <c r="J57" s="212"/>
      <c r="K57" s="517"/>
      <c r="L57" s="518"/>
      <c r="M57" s="518"/>
      <c r="N57" s="518"/>
      <c r="O57" s="519"/>
      <c r="P57" s="212"/>
      <c r="Q57" s="511"/>
      <c r="R57" s="511"/>
      <c r="S57" s="436"/>
      <c r="T57" s="513"/>
    </row>
    <row r="58" spans="1:20" s="209" customFormat="1" ht="23.25" customHeight="1">
      <c r="A58" s="520">
        <v>2</v>
      </c>
      <c r="B58" s="660" t="s">
        <v>212</v>
      </c>
      <c r="C58" s="521" t="s">
        <v>213</v>
      </c>
      <c r="D58" s="521"/>
      <c r="E58" s="412" t="s">
        <v>217</v>
      </c>
      <c r="F58" s="413"/>
      <c r="G58" s="413"/>
      <c r="H58" s="413"/>
      <c r="I58" s="414"/>
      <c r="J58" s="222"/>
      <c r="K58" s="412" t="s">
        <v>33</v>
      </c>
      <c r="L58" s="413"/>
      <c r="M58" s="413"/>
      <c r="N58" s="413"/>
      <c r="O58" s="414"/>
      <c r="P58" s="222" t="s">
        <v>237</v>
      </c>
      <c r="Q58" s="522" t="s">
        <v>214</v>
      </c>
      <c r="R58" s="522" t="s">
        <v>94</v>
      </c>
      <c r="S58" s="523">
        <f>T58/P58</f>
        <v>576</v>
      </c>
      <c r="T58" s="512">
        <v>12672</v>
      </c>
    </row>
    <row r="59" spans="1:20" s="210" customFormat="1" ht="150" customHeight="1">
      <c r="A59" s="520"/>
      <c r="B59" s="223" t="s">
        <v>215</v>
      </c>
      <c r="C59" s="521"/>
      <c r="D59" s="521"/>
      <c r="E59" s="415"/>
      <c r="F59" s="416"/>
      <c r="G59" s="416"/>
      <c r="H59" s="416"/>
      <c r="I59" s="417"/>
      <c r="J59" s="222"/>
      <c r="K59" s="415"/>
      <c r="L59" s="416"/>
      <c r="M59" s="416"/>
      <c r="N59" s="416"/>
      <c r="O59" s="417"/>
      <c r="P59" s="222"/>
      <c r="Q59" s="522"/>
      <c r="R59" s="522"/>
      <c r="S59" s="524"/>
      <c r="T59" s="513"/>
    </row>
    <row r="60" spans="1:20" ht="18.75" customHeight="1">
      <c r="A60" s="310">
        <v>13</v>
      </c>
      <c r="B60" s="650" t="s">
        <v>273</v>
      </c>
      <c r="C60" s="313" t="s">
        <v>164</v>
      </c>
      <c r="D60" s="62"/>
      <c r="E60" s="284" t="s">
        <v>56</v>
      </c>
      <c r="F60" s="285"/>
      <c r="G60" s="285"/>
      <c r="H60" s="285"/>
      <c r="I60" s="288"/>
      <c r="J60" s="135"/>
      <c r="K60" s="284">
        <f>ROUNDUP(S60*1.7,2)</f>
        <v>844.9</v>
      </c>
      <c r="L60" s="285"/>
      <c r="M60" s="285"/>
      <c r="N60" s="285"/>
      <c r="O60" s="288"/>
      <c r="P60" s="80">
        <v>40</v>
      </c>
      <c r="Q60" s="316" t="s">
        <v>19</v>
      </c>
      <c r="R60" s="437" t="s">
        <v>57</v>
      </c>
      <c r="S60" s="430">
        <f>T60/P60</f>
        <v>497</v>
      </c>
      <c r="T60" s="369">
        <v>19880</v>
      </c>
    </row>
    <row r="61" spans="1:20" ht="92.25" customHeight="1">
      <c r="A61" s="312"/>
      <c r="B61" s="63" t="s">
        <v>137</v>
      </c>
      <c r="C61" s="315"/>
      <c r="D61" s="62"/>
      <c r="E61" s="286"/>
      <c r="F61" s="287"/>
      <c r="G61" s="287"/>
      <c r="H61" s="287"/>
      <c r="I61" s="289"/>
      <c r="J61" s="136"/>
      <c r="K61" s="286"/>
      <c r="L61" s="287"/>
      <c r="M61" s="287"/>
      <c r="N61" s="287"/>
      <c r="O61" s="289"/>
      <c r="P61" s="80"/>
      <c r="Q61" s="318"/>
      <c r="R61" s="438"/>
      <c r="S61" s="431"/>
      <c r="T61" s="370"/>
    </row>
    <row r="62" spans="1:20" s="81" customFormat="1" ht="18.75" customHeight="1">
      <c r="A62" s="337">
        <v>14</v>
      </c>
      <c r="B62" s="650" t="s">
        <v>315</v>
      </c>
      <c r="C62" s="339" t="s">
        <v>195</v>
      </c>
      <c r="D62" s="115"/>
      <c r="E62" s="341" t="s">
        <v>194</v>
      </c>
      <c r="F62" s="342"/>
      <c r="G62" s="342"/>
      <c r="H62" s="342"/>
      <c r="I62" s="343"/>
      <c r="J62" s="135"/>
      <c r="K62" s="341">
        <f>ROUNDUP(S62*1.9,2)</f>
        <v>1138.82</v>
      </c>
      <c r="L62" s="342"/>
      <c r="M62" s="342"/>
      <c r="N62" s="342"/>
      <c r="O62" s="343"/>
      <c r="P62" s="80">
        <v>40</v>
      </c>
      <c r="Q62" s="349" t="s">
        <v>19</v>
      </c>
      <c r="R62" s="433" t="s">
        <v>57</v>
      </c>
      <c r="S62" s="435">
        <f>T62/P62</f>
        <v>599.375</v>
      </c>
      <c r="T62" s="369">
        <v>23975</v>
      </c>
    </row>
    <row r="63" spans="1:20" s="81" customFormat="1" ht="108.75" customHeight="1">
      <c r="A63" s="338"/>
      <c r="B63" s="121" t="s">
        <v>193</v>
      </c>
      <c r="C63" s="432"/>
      <c r="D63" s="115"/>
      <c r="E63" s="344"/>
      <c r="F63" s="345"/>
      <c r="G63" s="345"/>
      <c r="H63" s="345"/>
      <c r="I63" s="346"/>
      <c r="J63" s="136"/>
      <c r="K63" s="344"/>
      <c r="L63" s="345"/>
      <c r="M63" s="345"/>
      <c r="N63" s="345"/>
      <c r="O63" s="346"/>
      <c r="P63" s="80"/>
      <c r="Q63" s="350"/>
      <c r="R63" s="434"/>
      <c r="S63" s="436"/>
      <c r="T63" s="370"/>
    </row>
    <row r="64" spans="1:20" ht="26.25" customHeight="1">
      <c r="A64" s="418">
        <v>15</v>
      </c>
      <c r="B64" s="650" t="s">
        <v>58</v>
      </c>
      <c r="C64" s="420" t="s">
        <v>114</v>
      </c>
      <c r="D64" s="116"/>
      <c r="E64" s="422" t="s">
        <v>59</v>
      </c>
      <c r="F64" s="423"/>
      <c r="G64" s="423"/>
      <c r="H64" s="423"/>
      <c r="I64" s="424"/>
      <c r="J64" s="161"/>
      <c r="K64" s="422" t="s">
        <v>114</v>
      </c>
      <c r="L64" s="423"/>
      <c r="M64" s="423"/>
      <c r="N64" s="423"/>
      <c r="O64" s="424"/>
      <c r="P64" s="117">
        <v>6.6</v>
      </c>
      <c r="Q64" s="428" t="s">
        <v>102</v>
      </c>
      <c r="R64" s="117" t="s">
        <v>60</v>
      </c>
      <c r="S64" s="118">
        <f>T64/P64</f>
        <v>56.666666666666671</v>
      </c>
      <c r="T64" s="64">
        <v>374</v>
      </c>
    </row>
    <row r="65" spans="1:20" ht="84" customHeight="1">
      <c r="A65" s="419"/>
      <c r="B65" s="119" t="s">
        <v>113</v>
      </c>
      <c r="C65" s="421"/>
      <c r="D65" s="116"/>
      <c r="E65" s="425"/>
      <c r="F65" s="426"/>
      <c r="G65" s="426"/>
      <c r="H65" s="426"/>
      <c r="I65" s="427"/>
      <c r="J65" s="162"/>
      <c r="K65" s="425"/>
      <c r="L65" s="426"/>
      <c r="M65" s="426"/>
      <c r="N65" s="426"/>
      <c r="O65" s="427"/>
      <c r="P65" s="120">
        <v>25</v>
      </c>
      <c r="Q65" s="429"/>
      <c r="R65" s="117" t="s">
        <v>101</v>
      </c>
      <c r="S65" s="118">
        <f>T65/P65</f>
        <v>56.64</v>
      </c>
      <c r="T65" s="64">
        <v>1416</v>
      </c>
    </row>
    <row r="66" spans="1:20" ht="36" customHeight="1">
      <c r="A66" s="362" t="s">
        <v>61</v>
      </c>
      <c r="B66" s="362"/>
      <c r="C66" s="362"/>
      <c r="D66" s="362"/>
      <c r="E66" s="362"/>
      <c r="F66" s="362"/>
      <c r="G66" s="362"/>
      <c r="H66" s="362"/>
      <c r="I66" s="362"/>
      <c r="J66" s="362"/>
      <c r="K66" s="362"/>
      <c r="L66" s="362"/>
      <c r="M66" s="362"/>
      <c r="N66" s="362"/>
      <c r="O66" s="362"/>
      <c r="P66" s="362"/>
      <c r="Q66" s="362"/>
      <c r="R66" s="362"/>
      <c r="S66" s="362"/>
      <c r="T66" s="362"/>
    </row>
    <row r="67" spans="1:20" ht="105" customHeight="1">
      <c r="A67" s="65" t="s">
        <v>0</v>
      </c>
      <c r="B67" s="66" t="s">
        <v>1</v>
      </c>
      <c r="C67" s="60" t="s">
        <v>2</v>
      </c>
      <c r="D67" s="60"/>
      <c r="E67" s="332" t="s">
        <v>3</v>
      </c>
      <c r="F67" s="333"/>
      <c r="G67" s="333"/>
      <c r="H67" s="333"/>
      <c r="I67" s="334"/>
      <c r="J67" s="91"/>
      <c r="K67" s="332" t="s">
        <v>62</v>
      </c>
      <c r="L67" s="333"/>
      <c r="M67" s="333"/>
      <c r="N67" s="333"/>
      <c r="O67" s="334"/>
      <c r="P67" s="87"/>
      <c r="Q67" s="60" t="s">
        <v>5</v>
      </c>
      <c r="R67" s="60" t="s">
        <v>6</v>
      </c>
      <c r="S67" s="66" t="s">
        <v>124</v>
      </c>
      <c r="T67" s="66" t="s">
        <v>203</v>
      </c>
    </row>
    <row r="68" spans="1:20" ht="23.25">
      <c r="A68" s="409">
        <v>16</v>
      </c>
      <c r="B68" s="650" t="s">
        <v>316</v>
      </c>
      <c r="C68" s="358" t="s">
        <v>67</v>
      </c>
      <c r="D68" s="158">
        <v>80</v>
      </c>
      <c r="E68" s="284">
        <v>80</v>
      </c>
      <c r="F68" s="285"/>
      <c r="G68" s="285"/>
      <c r="H68" s="285"/>
      <c r="I68" s="288"/>
      <c r="J68" s="135"/>
      <c r="K68" s="394">
        <f t="shared" ref="K68:K70" si="26">S68*0.08</f>
        <v>14.596</v>
      </c>
      <c r="L68" s="395"/>
      <c r="M68" s="395"/>
      <c r="N68" s="395"/>
      <c r="O68" s="396"/>
      <c r="P68" s="80">
        <v>40</v>
      </c>
      <c r="Q68" s="316" t="s">
        <v>19</v>
      </c>
      <c r="R68" s="54" t="s">
        <v>57</v>
      </c>
      <c r="S68" s="96">
        <f t="shared" ref="S68:S80" si="27">T68/P68</f>
        <v>182.45</v>
      </c>
      <c r="T68" s="181">
        <v>7298</v>
      </c>
    </row>
    <row r="69" spans="1:20" ht="23.25">
      <c r="A69" s="409"/>
      <c r="B69" s="351" t="s">
        <v>68</v>
      </c>
      <c r="C69" s="314"/>
      <c r="D69" s="131">
        <v>80</v>
      </c>
      <c r="E69" s="323"/>
      <c r="F69" s="324"/>
      <c r="G69" s="324"/>
      <c r="H69" s="324"/>
      <c r="I69" s="325"/>
      <c r="J69" s="166"/>
      <c r="K69" s="394">
        <f t="shared" si="26"/>
        <v>17.66</v>
      </c>
      <c r="L69" s="395"/>
      <c r="M69" s="395"/>
      <c r="N69" s="395"/>
      <c r="O69" s="396"/>
      <c r="P69" s="80">
        <v>20</v>
      </c>
      <c r="Q69" s="318"/>
      <c r="R69" s="56" t="s">
        <v>69</v>
      </c>
      <c r="S69" s="96">
        <f t="shared" si="27"/>
        <v>220.75</v>
      </c>
      <c r="T69" s="180">
        <v>4415</v>
      </c>
    </row>
    <row r="70" spans="1:20" ht="23.25">
      <c r="A70" s="409"/>
      <c r="B70" s="351"/>
      <c r="C70" s="314"/>
      <c r="D70" s="131"/>
      <c r="E70" s="323"/>
      <c r="F70" s="324"/>
      <c r="G70" s="324"/>
      <c r="H70" s="324"/>
      <c r="I70" s="325"/>
      <c r="J70" s="166"/>
      <c r="K70" s="394">
        <f t="shared" si="26"/>
        <v>18.89777777777778</v>
      </c>
      <c r="L70" s="395"/>
      <c r="M70" s="395"/>
      <c r="N70" s="395"/>
      <c r="O70" s="396"/>
      <c r="P70" s="80">
        <v>9</v>
      </c>
      <c r="Q70" s="316" t="s">
        <v>64</v>
      </c>
      <c r="R70" s="56" t="s">
        <v>70</v>
      </c>
      <c r="S70" s="96">
        <f t="shared" si="27"/>
        <v>236.22222222222223</v>
      </c>
      <c r="T70" s="180">
        <v>2126</v>
      </c>
    </row>
    <row r="71" spans="1:20" ht="23.25">
      <c r="A71" s="409"/>
      <c r="B71" s="351"/>
      <c r="C71" s="314"/>
      <c r="D71" s="131"/>
      <c r="E71" s="323"/>
      <c r="F71" s="324"/>
      <c r="G71" s="324"/>
      <c r="H71" s="324"/>
      <c r="I71" s="325"/>
      <c r="J71" s="166"/>
      <c r="K71" s="394">
        <f>S71*0.08</f>
        <v>20.228571428571428</v>
      </c>
      <c r="L71" s="395"/>
      <c r="M71" s="395"/>
      <c r="N71" s="395"/>
      <c r="O71" s="396"/>
      <c r="P71" s="80">
        <v>2.8</v>
      </c>
      <c r="Q71" s="317"/>
      <c r="R71" s="67" t="s">
        <v>71</v>
      </c>
      <c r="S71" s="96">
        <f t="shared" si="27"/>
        <v>252.85714285714286</v>
      </c>
      <c r="T71" s="180">
        <v>708</v>
      </c>
    </row>
    <row r="72" spans="1:20" ht="60" customHeight="1">
      <c r="A72" s="409"/>
      <c r="B72" s="399"/>
      <c r="C72" s="315"/>
      <c r="D72" s="132"/>
      <c r="E72" s="286"/>
      <c r="F72" s="287"/>
      <c r="G72" s="287"/>
      <c r="H72" s="287"/>
      <c r="I72" s="289"/>
      <c r="J72" s="136"/>
      <c r="K72" s="394">
        <f>S72*0.08</f>
        <v>21.688888888888886</v>
      </c>
      <c r="L72" s="395"/>
      <c r="M72" s="395"/>
      <c r="N72" s="395"/>
      <c r="O72" s="396"/>
      <c r="P72" s="80">
        <v>0.9</v>
      </c>
      <c r="Q72" s="318"/>
      <c r="R72" s="56" t="s">
        <v>72</v>
      </c>
      <c r="S72" s="96">
        <f t="shared" si="27"/>
        <v>271.11111111111109</v>
      </c>
      <c r="T72" s="180">
        <v>244</v>
      </c>
    </row>
    <row r="73" spans="1:20" ht="32.25" customHeight="1">
      <c r="A73" s="335">
        <v>17</v>
      </c>
      <c r="B73" s="650" t="s">
        <v>317</v>
      </c>
      <c r="C73" s="336" t="s">
        <v>67</v>
      </c>
      <c r="D73" s="150">
        <v>80</v>
      </c>
      <c r="E73" s="301">
        <v>80</v>
      </c>
      <c r="F73" s="302"/>
      <c r="G73" s="302"/>
      <c r="H73" s="302"/>
      <c r="I73" s="303"/>
      <c r="J73" s="135"/>
      <c r="K73" s="391">
        <f t="shared" ref="K73:K74" si="28">S73*0.08</f>
        <v>14.596</v>
      </c>
      <c r="L73" s="392"/>
      <c r="M73" s="392"/>
      <c r="N73" s="392"/>
      <c r="O73" s="393"/>
      <c r="P73" s="80">
        <v>40</v>
      </c>
      <c r="Q73" s="275" t="s">
        <v>19</v>
      </c>
      <c r="R73" s="51" t="s">
        <v>57</v>
      </c>
      <c r="S73" s="95">
        <f t="shared" si="27"/>
        <v>182.45</v>
      </c>
      <c r="T73" s="181">
        <v>7298</v>
      </c>
    </row>
    <row r="74" spans="1:20" ht="32.25" customHeight="1">
      <c r="A74" s="335"/>
      <c r="B74" s="356" t="s">
        <v>73</v>
      </c>
      <c r="C74" s="294"/>
      <c r="D74" s="129">
        <v>80</v>
      </c>
      <c r="E74" s="304"/>
      <c r="F74" s="305"/>
      <c r="G74" s="305"/>
      <c r="H74" s="305"/>
      <c r="I74" s="306"/>
      <c r="J74" s="166"/>
      <c r="K74" s="391">
        <f t="shared" si="28"/>
        <v>17.66</v>
      </c>
      <c r="L74" s="392"/>
      <c r="M74" s="392"/>
      <c r="N74" s="392"/>
      <c r="O74" s="393"/>
      <c r="P74" s="80">
        <v>20</v>
      </c>
      <c r="Q74" s="277"/>
      <c r="R74" s="53" t="s">
        <v>69</v>
      </c>
      <c r="S74" s="95">
        <f t="shared" si="27"/>
        <v>220.75</v>
      </c>
      <c r="T74" s="180">
        <v>4415</v>
      </c>
    </row>
    <row r="75" spans="1:20" ht="31.5" customHeight="1">
      <c r="A75" s="335"/>
      <c r="B75" s="356"/>
      <c r="C75" s="294"/>
      <c r="D75" s="129"/>
      <c r="E75" s="304"/>
      <c r="F75" s="305"/>
      <c r="G75" s="305"/>
      <c r="H75" s="305"/>
      <c r="I75" s="306"/>
      <c r="J75" s="166"/>
      <c r="K75" s="391">
        <f>S75*0.08</f>
        <v>18.89777777777778</v>
      </c>
      <c r="L75" s="392"/>
      <c r="M75" s="392"/>
      <c r="N75" s="392"/>
      <c r="O75" s="393"/>
      <c r="P75" s="80">
        <v>9</v>
      </c>
      <c r="Q75" s="275" t="s">
        <v>64</v>
      </c>
      <c r="R75" s="53" t="s">
        <v>70</v>
      </c>
      <c r="S75" s="95">
        <f t="shared" si="27"/>
        <v>236.22222222222223</v>
      </c>
      <c r="T75" s="180">
        <v>2126</v>
      </c>
    </row>
    <row r="76" spans="1:20" ht="31.5" customHeight="1">
      <c r="A76" s="335"/>
      <c r="B76" s="356"/>
      <c r="C76" s="294"/>
      <c r="D76" s="129"/>
      <c r="E76" s="304"/>
      <c r="F76" s="305"/>
      <c r="G76" s="305"/>
      <c r="H76" s="305"/>
      <c r="I76" s="306"/>
      <c r="J76" s="166"/>
      <c r="K76" s="391">
        <f>S76*0.08</f>
        <v>20.228571428571428</v>
      </c>
      <c r="L76" s="392"/>
      <c r="M76" s="392"/>
      <c r="N76" s="392"/>
      <c r="O76" s="393"/>
      <c r="P76" s="80">
        <v>2.8</v>
      </c>
      <c r="Q76" s="276"/>
      <c r="R76" s="68" t="s">
        <v>71</v>
      </c>
      <c r="S76" s="95">
        <f t="shared" si="27"/>
        <v>252.85714285714286</v>
      </c>
      <c r="T76" s="180">
        <v>708</v>
      </c>
    </row>
    <row r="77" spans="1:20" ht="31.5" customHeight="1">
      <c r="A77" s="335"/>
      <c r="B77" s="357"/>
      <c r="C77" s="295"/>
      <c r="D77" s="130"/>
      <c r="E77" s="307"/>
      <c r="F77" s="308"/>
      <c r="G77" s="308"/>
      <c r="H77" s="308"/>
      <c r="I77" s="309"/>
      <c r="J77" s="136"/>
      <c r="K77" s="391">
        <f>S77*0.08</f>
        <v>21.688888888888886</v>
      </c>
      <c r="L77" s="392"/>
      <c r="M77" s="392"/>
      <c r="N77" s="392"/>
      <c r="O77" s="393"/>
      <c r="P77" s="80">
        <v>0.9</v>
      </c>
      <c r="Q77" s="277"/>
      <c r="R77" s="53" t="s">
        <v>72</v>
      </c>
      <c r="S77" s="95">
        <f t="shared" si="27"/>
        <v>271.11111111111109</v>
      </c>
      <c r="T77" s="180">
        <v>244</v>
      </c>
    </row>
    <row r="78" spans="1:20" ht="33.75" customHeight="1">
      <c r="A78" s="409">
        <v>18</v>
      </c>
      <c r="B78" s="650" t="s">
        <v>318</v>
      </c>
      <c r="C78" s="410" t="s">
        <v>158</v>
      </c>
      <c r="D78" s="155">
        <v>120</v>
      </c>
      <c r="E78" s="284">
        <v>160</v>
      </c>
      <c r="F78" s="285"/>
      <c r="G78" s="285"/>
      <c r="H78" s="285"/>
      <c r="I78" s="288"/>
      <c r="J78" s="135"/>
      <c r="K78" s="394">
        <f>S78*0.16</f>
        <v>20.238139534883722</v>
      </c>
      <c r="L78" s="395"/>
      <c r="M78" s="395"/>
      <c r="N78" s="395"/>
      <c r="O78" s="396"/>
      <c r="P78" s="80">
        <v>43</v>
      </c>
      <c r="Q78" s="274" t="s">
        <v>19</v>
      </c>
      <c r="R78" s="54" t="s">
        <v>51</v>
      </c>
      <c r="S78" s="96">
        <f t="shared" si="27"/>
        <v>126.48837209302326</v>
      </c>
      <c r="T78" s="183">
        <v>5439</v>
      </c>
    </row>
    <row r="79" spans="1:20" ht="68.25" customHeight="1">
      <c r="A79" s="409"/>
      <c r="B79" s="63" t="s">
        <v>196</v>
      </c>
      <c r="C79" s="411"/>
      <c r="D79" s="155"/>
      <c r="E79" s="286"/>
      <c r="F79" s="287"/>
      <c r="G79" s="287"/>
      <c r="H79" s="287"/>
      <c r="I79" s="289"/>
      <c r="J79" s="136"/>
      <c r="K79" s="394">
        <f>S79*0.16</f>
        <v>24.48</v>
      </c>
      <c r="L79" s="395"/>
      <c r="M79" s="395"/>
      <c r="N79" s="395"/>
      <c r="O79" s="396"/>
      <c r="P79" s="137">
        <v>21</v>
      </c>
      <c r="Q79" s="274"/>
      <c r="R79" s="54" t="s">
        <v>53</v>
      </c>
      <c r="S79" s="96">
        <f t="shared" si="27"/>
        <v>153</v>
      </c>
      <c r="T79" s="184">
        <v>3213</v>
      </c>
    </row>
    <row r="80" spans="1:20" ht="33.75" customHeight="1">
      <c r="A80" s="335">
        <v>19</v>
      </c>
      <c r="B80" s="650" t="s">
        <v>319</v>
      </c>
      <c r="C80" s="400" t="s">
        <v>63</v>
      </c>
      <c r="D80" s="169">
        <v>120</v>
      </c>
      <c r="E80" s="301">
        <v>120</v>
      </c>
      <c r="F80" s="302"/>
      <c r="G80" s="302"/>
      <c r="H80" s="302"/>
      <c r="I80" s="303"/>
      <c r="J80" s="135"/>
      <c r="K80" s="401">
        <f>S80*0.12</f>
        <v>12.630697674418604</v>
      </c>
      <c r="L80" s="402"/>
      <c r="M80" s="402"/>
      <c r="N80" s="402"/>
      <c r="O80" s="403"/>
      <c r="P80" s="80">
        <v>43</v>
      </c>
      <c r="Q80" s="296" t="s">
        <v>19</v>
      </c>
      <c r="R80" s="407" t="s">
        <v>51</v>
      </c>
      <c r="S80" s="397">
        <f t="shared" si="27"/>
        <v>105.25581395348837</v>
      </c>
      <c r="T80" s="369">
        <v>4526</v>
      </c>
    </row>
    <row r="81" spans="1:20" ht="60" customHeight="1">
      <c r="A81" s="335"/>
      <c r="B81" s="59" t="s">
        <v>157</v>
      </c>
      <c r="C81" s="400"/>
      <c r="D81" s="169"/>
      <c r="E81" s="307"/>
      <c r="F81" s="308"/>
      <c r="G81" s="308"/>
      <c r="H81" s="308"/>
      <c r="I81" s="309"/>
      <c r="J81" s="136"/>
      <c r="K81" s="404"/>
      <c r="L81" s="405"/>
      <c r="M81" s="405"/>
      <c r="N81" s="405"/>
      <c r="O81" s="406"/>
      <c r="P81" s="137"/>
      <c r="Q81" s="296"/>
      <c r="R81" s="408"/>
      <c r="S81" s="398"/>
      <c r="T81" s="370"/>
    </row>
    <row r="82" spans="1:20" ht="36" customHeight="1">
      <c r="A82" s="310">
        <v>20</v>
      </c>
      <c r="B82" s="650" t="s">
        <v>320</v>
      </c>
      <c r="C82" s="358" t="s">
        <v>63</v>
      </c>
      <c r="D82" s="131">
        <v>120</v>
      </c>
      <c r="E82" s="284">
        <v>120</v>
      </c>
      <c r="F82" s="285"/>
      <c r="G82" s="285"/>
      <c r="H82" s="285"/>
      <c r="I82" s="288"/>
      <c r="J82" s="135"/>
      <c r="K82" s="394">
        <f>S82*0.12</f>
        <v>15.28</v>
      </c>
      <c r="L82" s="395"/>
      <c r="M82" s="395"/>
      <c r="N82" s="395"/>
      <c r="O82" s="396"/>
      <c r="P82" s="137">
        <v>21</v>
      </c>
      <c r="Q82" s="147" t="s">
        <v>19</v>
      </c>
      <c r="R82" s="56" t="s">
        <v>53</v>
      </c>
      <c r="S82" s="55">
        <f t="shared" ref="S82:S98" si="29">T82/P82</f>
        <v>127.33333333333333</v>
      </c>
      <c r="T82" s="180">
        <v>2674</v>
      </c>
    </row>
    <row r="83" spans="1:20" ht="30.75" customHeight="1">
      <c r="A83" s="311"/>
      <c r="B83" s="351" t="s">
        <v>161</v>
      </c>
      <c r="C83" s="314"/>
      <c r="D83" s="131"/>
      <c r="E83" s="323"/>
      <c r="F83" s="324"/>
      <c r="G83" s="324"/>
      <c r="H83" s="324"/>
      <c r="I83" s="325"/>
      <c r="J83" s="166"/>
      <c r="K83" s="363">
        <f t="shared" ref="K83" si="30">S83*0.12</f>
        <v>16.357894736842105</v>
      </c>
      <c r="L83" s="364"/>
      <c r="M83" s="364"/>
      <c r="N83" s="364"/>
      <c r="O83" s="365"/>
      <c r="P83" s="80">
        <v>9.5</v>
      </c>
      <c r="Q83" s="316" t="s">
        <v>64</v>
      </c>
      <c r="R83" s="69" t="s">
        <v>54</v>
      </c>
      <c r="S83" s="55">
        <f t="shared" si="29"/>
        <v>136.31578947368422</v>
      </c>
      <c r="T83" s="180">
        <v>1295</v>
      </c>
    </row>
    <row r="84" spans="1:20" ht="30.75" customHeight="1">
      <c r="A84" s="311"/>
      <c r="B84" s="351"/>
      <c r="C84" s="314"/>
      <c r="D84" s="131"/>
      <c r="E84" s="323"/>
      <c r="F84" s="324"/>
      <c r="G84" s="324"/>
      <c r="H84" s="324"/>
      <c r="I84" s="325"/>
      <c r="J84" s="166"/>
      <c r="K84" s="366">
        <f>S84*0.12</f>
        <v>17.440000000000001</v>
      </c>
      <c r="L84" s="367"/>
      <c r="M84" s="367"/>
      <c r="N84" s="367"/>
      <c r="O84" s="368"/>
      <c r="P84" s="138">
        <v>3</v>
      </c>
      <c r="Q84" s="317"/>
      <c r="R84" s="67" t="s">
        <v>65</v>
      </c>
      <c r="S84" s="55">
        <f t="shared" si="29"/>
        <v>145.33333333333334</v>
      </c>
      <c r="T84" s="180">
        <v>436</v>
      </c>
    </row>
    <row r="85" spans="1:20" ht="30.75" customHeight="1">
      <c r="A85" s="312"/>
      <c r="B85" s="399"/>
      <c r="C85" s="315"/>
      <c r="D85" s="132"/>
      <c r="E85" s="286"/>
      <c r="F85" s="287"/>
      <c r="G85" s="287"/>
      <c r="H85" s="287"/>
      <c r="I85" s="289"/>
      <c r="J85" s="136"/>
      <c r="K85" s="394">
        <f>S85*0.12</f>
        <v>18.694736842105261</v>
      </c>
      <c r="L85" s="395"/>
      <c r="M85" s="395"/>
      <c r="N85" s="395"/>
      <c r="O85" s="396"/>
      <c r="P85" s="80">
        <v>0.95</v>
      </c>
      <c r="Q85" s="318"/>
      <c r="R85" s="67" t="s">
        <v>66</v>
      </c>
      <c r="S85" s="55">
        <f t="shared" si="29"/>
        <v>155.78947368421052</v>
      </c>
      <c r="T85" s="180">
        <v>148</v>
      </c>
    </row>
    <row r="86" spans="1:20" ht="31.5" customHeight="1">
      <c r="A86" s="335">
        <v>21</v>
      </c>
      <c r="B86" s="650" t="s">
        <v>280</v>
      </c>
      <c r="C86" s="336" t="s">
        <v>63</v>
      </c>
      <c r="D86" s="129">
        <v>120</v>
      </c>
      <c r="E86" s="301">
        <v>120</v>
      </c>
      <c r="F86" s="302"/>
      <c r="G86" s="302"/>
      <c r="H86" s="302"/>
      <c r="I86" s="303"/>
      <c r="J86" s="135"/>
      <c r="K86" s="391">
        <f t="shared" ref="K86" si="31">S86*0.12</f>
        <v>15.28</v>
      </c>
      <c r="L86" s="392"/>
      <c r="M86" s="392"/>
      <c r="N86" s="392"/>
      <c r="O86" s="393"/>
      <c r="P86" s="80">
        <v>21</v>
      </c>
      <c r="Q86" s="133" t="s">
        <v>19</v>
      </c>
      <c r="R86" s="53" t="s">
        <v>53</v>
      </c>
      <c r="S86" s="52">
        <f t="shared" si="29"/>
        <v>127.33333333333333</v>
      </c>
      <c r="T86" s="180">
        <v>2674</v>
      </c>
    </row>
    <row r="87" spans="1:20" ht="24.75" customHeight="1">
      <c r="A87" s="335"/>
      <c r="B87" s="356" t="s">
        <v>162</v>
      </c>
      <c r="C87" s="294"/>
      <c r="D87" s="129"/>
      <c r="E87" s="304"/>
      <c r="F87" s="305"/>
      <c r="G87" s="305"/>
      <c r="H87" s="305"/>
      <c r="I87" s="306"/>
      <c r="J87" s="166"/>
      <c r="K87" s="391">
        <f>S87*0.12</f>
        <v>16.357894736842105</v>
      </c>
      <c r="L87" s="392"/>
      <c r="M87" s="392"/>
      <c r="N87" s="392"/>
      <c r="O87" s="393"/>
      <c r="P87" s="80">
        <v>9.5</v>
      </c>
      <c r="Q87" s="275" t="s">
        <v>64</v>
      </c>
      <c r="R87" s="53" t="s">
        <v>54</v>
      </c>
      <c r="S87" s="52">
        <f t="shared" si="29"/>
        <v>136.31578947368422</v>
      </c>
      <c r="T87" s="180">
        <v>1295</v>
      </c>
    </row>
    <row r="88" spans="1:20" ht="24.75" customHeight="1">
      <c r="A88" s="335"/>
      <c r="B88" s="356"/>
      <c r="C88" s="294"/>
      <c r="D88" s="129"/>
      <c r="E88" s="304"/>
      <c r="F88" s="305"/>
      <c r="G88" s="305"/>
      <c r="H88" s="305"/>
      <c r="I88" s="306"/>
      <c r="J88" s="166"/>
      <c r="K88" s="391">
        <f t="shared" ref="K88" si="32">S88*0.12</f>
        <v>17.440000000000001</v>
      </c>
      <c r="L88" s="392"/>
      <c r="M88" s="392"/>
      <c r="N88" s="392"/>
      <c r="O88" s="393"/>
      <c r="P88" s="80">
        <v>3</v>
      </c>
      <c r="Q88" s="276"/>
      <c r="R88" s="68" t="s">
        <v>65</v>
      </c>
      <c r="S88" s="52">
        <f t="shared" si="29"/>
        <v>145.33333333333334</v>
      </c>
      <c r="T88" s="180">
        <v>436</v>
      </c>
    </row>
    <row r="89" spans="1:20" ht="24.75" customHeight="1">
      <c r="A89" s="335"/>
      <c r="B89" s="357"/>
      <c r="C89" s="295"/>
      <c r="D89" s="130"/>
      <c r="E89" s="307"/>
      <c r="F89" s="308"/>
      <c r="G89" s="308"/>
      <c r="H89" s="308"/>
      <c r="I89" s="309"/>
      <c r="J89" s="136"/>
      <c r="K89" s="391">
        <f>S89*0.12</f>
        <v>18.694736842105261</v>
      </c>
      <c r="L89" s="392"/>
      <c r="M89" s="392"/>
      <c r="N89" s="392"/>
      <c r="O89" s="393"/>
      <c r="P89" s="80">
        <v>0.95</v>
      </c>
      <c r="Q89" s="277"/>
      <c r="R89" s="68" t="s">
        <v>66</v>
      </c>
      <c r="S89" s="52">
        <f t="shared" si="29"/>
        <v>155.78947368421052</v>
      </c>
      <c r="T89" s="180">
        <v>148</v>
      </c>
    </row>
    <row r="90" spans="1:20" ht="45.75" customHeight="1">
      <c r="A90" s="379" t="s">
        <v>0</v>
      </c>
      <c r="B90" s="381" t="s">
        <v>1</v>
      </c>
      <c r="C90" s="383" t="s">
        <v>2</v>
      </c>
      <c r="D90" s="39"/>
      <c r="E90" s="385" t="s">
        <v>3</v>
      </c>
      <c r="F90" s="386"/>
      <c r="G90" s="386"/>
      <c r="H90" s="386"/>
      <c r="I90" s="387"/>
      <c r="J90" s="89"/>
      <c r="K90" s="385" t="s">
        <v>4</v>
      </c>
      <c r="L90" s="386"/>
      <c r="M90" s="386"/>
      <c r="N90" s="386"/>
      <c r="O90" s="387"/>
      <c r="P90" s="84"/>
      <c r="Q90" s="383" t="s">
        <v>5</v>
      </c>
      <c r="R90" s="383" t="s">
        <v>6</v>
      </c>
      <c r="S90" s="381" t="s">
        <v>124</v>
      </c>
      <c r="T90" s="388" t="s">
        <v>203</v>
      </c>
    </row>
    <row r="91" spans="1:20" ht="82.5" customHeight="1">
      <c r="A91" s="380"/>
      <c r="B91" s="382"/>
      <c r="C91" s="384"/>
      <c r="D91" s="40"/>
      <c r="E91" s="148" t="s">
        <v>9</v>
      </c>
      <c r="F91" s="148" t="s">
        <v>10</v>
      </c>
      <c r="G91" s="148" t="s">
        <v>11</v>
      </c>
      <c r="H91" s="148" t="s">
        <v>12</v>
      </c>
      <c r="I91" s="148" t="s">
        <v>176</v>
      </c>
      <c r="J91" s="85"/>
      <c r="K91" s="78" t="s">
        <v>13</v>
      </c>
      <c r="L91" s="78" t="s">
        <v>14</v>
      </c>
      <c r="M91" s="78" t="s">
        <v>15</v>
      </c>
      <c r="N91" s="78" t="s">
        <v>177</v>
      </c>
      <c r="O91" s="148" t="s">
        <v>176</v>
      </c>
      <c r="P91" s="85"/>
      <c r="Q91" s="384"/>
      <c r="R91" s="384"/>
      <c r="S91" s="382"/>
      <c r="T91" s="389"/>
    </row>
    <row r="92" spans="1:20" ht="33" customHeight="1">
      <c r="A92" s="310">
        <v>22</v>
      </c>
      <c r="B92" s="650" t="s">
        <v>282</v>
      </c>
      <c r="C92" s="313" t="s">
        <v>143</v>
      </c>
      <c r="D92" s="158"/>
      <c r="E92" s="284">
        <v>120</v>
      </c>
      <c r="F92" s="285"/>
      <c r="G92" s="285"/>
      <c r="H92" s="285"/>
      <c r="I92" s="288"/>
      <c r="J92" s="135"/>
      <c r="K92" s="394">
        <f>S92*0.12</f>
        <v>7.2266666666666666</v>
      </c>
      <c r="L92" s="395"/>
      <c r="M92" s="395"/>
      <c r="N92" s="395"/>
      <c r="O92" s="396"/>
      <c r="P92" s="80">
        <v>9</v>
      </c>
      <c r="Q92" s="316" t="s">
        <v>141</v>
      </c>
      <c r="R92" s="141" t="s">
        <v>142</v>
      </c>
      <c r="S92" s="55">
        <f t="shared" si="29"/>
        <v>60.222222222222221</v>
      </c>
      <c r="T92" s="185">
        <v>542</v>
      </c>
    </row>
    <row r="93" spans="1:20" ht="111.75" customHeight="1">
      <c r="A93" s="312"/>
      <c r="B93" s="63" t="s">
        <v>151</v>
      </c>
      <c r="C93" s="315"/>
      <c r="D93" s="158"/>
      <c r="E93" s="286"/>
      <c r="F93" s="287"/>
      <c r="G93" s="287"/>
      <c r="H93" s="287"/>
      <c r="I93" s="289"/>
      <c r="J93" s="136"/>
      <c r="K93" s="394">
        <f>S93*0.12</f>
        <v>7.7600000000000007</v>
      </c>
      <c r="L93" s="395"/>
      <c r="M93" s="395"/>
      <c r="N93" s="395"/>
      <c r="O93" s="396"/>
      <c r="P93" s="80">
        <v>4.5</v>
      </c>
      <c r="Q93" s="318"/>
      <c r="R93" s="141" t="s">
        <v>91</v>
      </c>
      <c r="S93" s="55">
        <f t="shared" si="29"/>
        <v>64.666666666666671</v>
      </c>
      <c r="T93" s="185">
        <v>291</v>
      </c>
    </row>
    <row r="94" spans="1:20" ht="36" customHeight="1">
      <c r="A94" s="290">
        <v>23</v>
      </c>
      <c r="B94" s="650" t="s">
        <v>284</v>
      </c>
      <c r="C94" s="293" t="s">
        <v>114</v>
      </c>
      <c r="D94" s="257"/>
      <c r="E94" s="301" t="s">
        <v>249</v>
      </c>
      <c r="F94" s="302"/>
      <c r="G94" s="302"/>
      <c r="H94" s="302"/>
      <c r="I94" s="303"/>
      <c r="J94" s="259"/>
      <c r="K94" s="301" t="s">
        <v>33</v>
      </c>
      <c r="L94" s="302"/>
      <c r="M94" s="302"/>
      <c r="N94" s="302"/>
      <c r="O94" s="303"/>
      <c r="P94" s="258">
        <v>42</v>
      </c>
      <c r="Q94" s="349" t="s">
        <v>19</v>
      </c>
      <c r="R94" s="99" t="s">
        <v>253</v>
      </c>
      <c r="S94" s="52">
        <f t="shared" ref="S94" si="33">T94/P94</f>
        <v>115</v>
      </c>
      <c r="T94" s="260">
        <v>4830</v>
      </c>
    </row>
    <row r="95" spans="1:20" s="81" customFormat="1" ht="32.25" customHeight="1">
      <c r="A95" s="291"/>
      <c r="B95" s="356" t="s">
        <v>243</v>
      </c>
      <c r="C95" s="326"/>
      <c r="D95" s="251"/>
      <c r="E95" s="304"/>
      <c r="F95" s="305"/>
      <c r="G95" s="305"/>
      <c r="H95" s="305"/>
      <c r="I95" s="306"/>
      <c r="J95" s="252"/>
      <c r="K95" s="304"/>
      <c r="L95" s="305"/>
      <c r="M95" s="305"/>
      <c r="N95" s="305"/>
      <c r="O95" s="306"/>
      <c r="P95" s="250">
        <v>18</v>
      </c>
      <c r="Q95" s="350"/>
      <c r="R95" s="99" t="s">
        <v>244</v>
      </c>
      <c r="S95" s="52">
        <f t="shared" si="29"/>
        <v>123.94444444444444</v>
      </c>
      <c r="T95" s="186">
        <v>2231</v>
      </c>
    </row>
    <row r="96" spans="1:20" s="81" customFormat="1" ht="32.25" customHeight="1">
      <c r="A96" s="291"/>
      <c r="B96" s="356"/>
      <c r="C96" s="326"/>
      <c r="D96" s="251"/>
      <c r="E96" s="304"/>
      <c r="F96" s="305"/>
      <c r="G96" s="305"/>
      <c r="H96" s="305"/>
      <c r="I96" s="306"/>
      <c r="J96" s="252"/>
      <c r="K96" s="304"/>
      <c r="L96" s="305"/>
      <c r="M96" s="305"/>
      <c r="N96" s="305"/>
      <c r="O96" s="306"/>
      <c r="P96" s="250">
        <v>9</v>
      </c>
      <c r="Q96" s="390" t="s">
        <v>141</v>
      </c>
      <c r="R96" s="99" t="s">
        <v>245</v>
      </c>
      <c r="S96" s="52">
        <f t="shared" si="29"/>
        <v>154.55555555555554</v>
      </c>
      <c r="T96" s="186">
        <v>1391</v>
      </c>
    </row>
    <row r="97" spans="1:20" s="81" customFormat="1" ht="32.25" customHeight="1">
      <c r="A97" s="291"/>
      <c r="B97" s="356"/>
      <c r="C97" s="326"/>
      <c r="D97" s="251"/>
      <c r="E97" s="304"/>
      <c r="F97" s="305"/>
      <c r="G97" s="305"/>
      <c r="H97" s="305"/>
      <c r="I97" s="306"/>
      <c r="J97" s="252"/>
      <c r="K97" s="304"/>
      <c r="L97" s="305"/>
      <c r="M97" s="305"/>
      <c r="N97" s="305"/>
      <c r="O97" s="306"/>
      <c r="P97" s="250">
        <v>4.5</v>
      </c>
      <c r="Q97" s="350"/>
      <c r="R97" s="99" t="s">
        <v>246</v>
      </c>
      <c r="S97" s="52">
        <f t="shared" si="29"/>
        <v>167.55555555555554</v>
      </c>
      <c r="T97" s="186">
        <v>754</v>
      </c>
    </row>
    <row r="98" spans="1:20" s="14" customFormat="1" ht="39" customHeight="1">
      <c r="A98" s="291"/>
      <c r="B98" s="356"/>
      <c r="C98" s="326"/>
      <c r="D98" s="293" t="s">
        <v>74</v>
      </c>
      <c r="E98" s="304"/>
      <c r="F98" s="305"/>
      <c r="G98" s="305"/>
      <c r="H98" s="305"/>
      <c r="I98" s="306"/>
      <c r="J98" s="135"/>
      <c r="K98" s="304"/>
      <c r="L98" s="305"/>
      <c r="M98" s="305"/>
      <c r="N98" s="305"/>
      <c r="O98" s="306"/>
      <c r="P98" s="263">
        <v>2.6</v>
      </c>
      <c r="Q98" s="390" t="s">
        <v>75</v>
      </c>
      <c r="R98" s="256" t="s">
        <v>254</v>
      </c>
      <c r="S98" s="52">
        <f t="shared" si="29"/>
        <v>182.30769230769229</v>
      </c>
      <c r="T98" s="264">
        <v>474</v>
      </c>
    </row>
    <row r="99" spans="1:20" s="14" customFormat="1" ht="39.75" customHeight="1">
      <c r="A99" s="291"/>
      <c r="B99" s="356"/>
      <c r="C99" s="326"/>
      <c r="D99" s="326"/>
      <c r="E99" s="307"/>
      <c r="F99" s="308"/>
      <c r="G99" s="308"/>
      <c r="H99" s="308"/>
      <c r="I99" s="309"/>
      <c r="J99" s="166"/>
      <c r="K99" s="304"/>
      <c r="L99" s="305"/>
      <c r="M99" s="305"/>
      <c r="N99" s="305"/>
      <c r="O99" s="306"/>
      <c r="P99" s="263">
        <v>0.9</v>
      </c>
      <c r="Q99" s="350"/>
      <c r="R99" s="256" t="s">
        <v>247</v>
      </c>
      <c r="S99" s="52">
        <f t="shared" ref="S99" si="34">T99/P99</f>
        <v>293.33333333333331</v>
      </c>
      <c r="T99" s="264">
        <v>264</v>
      </c>
    </row>
    <row r="100" spans="1:20" s="14" customFormat="1" ht="75" customHeight="1">
      <c r="A100" s="292"/>
      <c r="B100" s="357"/>
      <c r="C100" s="354"/>
      <c r="D100" s="295"/>
      <c r="E100" s="281" t="s">
        <v>250</v>
      </c>
      <c r="F100" s="282"/>
      <c r="G100" s="282"/>
      <c r="H100" s="282"/>
      <c r="I100" s="283"/>
      <c r="J100" s="136"/>
      <c r="K100" s="307"/>
      <c r="L100" s="308"/>
      <c r="M100" s="308"/>
      <c r="N100" s="308"/>
      <c r="O100" s="309"/>
      <c r="P100" s="80">
        <v>0.3</v>
      </c>
      <c r="Q100" s="149" t="s">
        <v>178</v>
      </c>
      <c r="R100" s="99" t="s">
        <v>248</v>
      </c>
      <c r="S100" s="52">
        <f>T100/P100</f>
        <v>706.66666666666674</v>
      </c>
      <c r="T100" s="186">
        <v>212</v>
      </c>
    </row>
    <row r="101" spans="1:20" s="14" customFormat="1" ht="27.75" customHeight="1">
      <c r="A101" s="310">
        <v>24</v>
      </c>
      <c r="B101" s="650" t="s">
        <v>286</v>
      </c>
      <c r="C101" s="313" t="s">
        <v>146</v>
      </c>
      <c r="D101" s="132">
        <v>80</v>
      </c>
      <c r="E101" s="284" t="s">
        <v>152</v>
      </c>
      <c r="F101" s="285"/>
      <c r="G101" s="285"/>
      <c r="H101" s="285"/>
      <c r="I101" s="288"/>
      <c r="J101" s="135"/>
      <c r="K101" s="363" t="str">
        <f>CONCATENATE(ROUND(S101*0.08,2),"-",ROUND(S101*0.15,2))</f>
        <v>84,69-158,8</v>
      </c>
      <c r="L101" s="364"/>
      <c r="M101" s="364"/>
      <c r="N101" s="364"/>
      <c r="O101" s="365"/>
      <c r="P101" s="80">
        <v>0.75</v>
      </c>
      <c r="Q101" s="316" t="s">
        <v>85</v>
      </c>
      <c r="R101" s="266" t="s">
        <v>145</v>
      </c>
      <c r="S101" s="360">
        <f>T101/P101</f>
        <v>1058.6666666666667</v>
      </c>
      <c r="T101" s="369">
        <v>794</v>
      </c>
    </row>
    <row r="102" spans="1:20" s="14" customFormat="1" ht="177.75" customHeight="1">
      <c r="A102" s="312"/>
      <c r="B102" s="63" t="s">
        <v>197</v>
      </c>
      <c r="C102" s="315"/>
      <c r="D102" s="132"/>
      <c r="E102" s="286"/>
      <c r="F102" s="287"/>
      <c r="G102" s="287"/>
      <c r="H102" s="287"/>
      <c r="I102" s="289"/>
      <c r="J102" s="136"/>
      <c r="K102" s="366"/>
      <c r="L102" s="367"/>
      <c r="M102" s="367"/>
      <c r="N102" s="367"/>
      <c r="O102" s="368"/>
      <c r="P102" s="80"/>
      <c r="Q102" s="318"/>
      <c r="R102" s="267"/>
      <c r="S102" s="361"/>
      <c r="T102" s="370"/>
    </row>
    <row r="103" spans="1:20" s="15" customFormat="1" ht="36.75" customHeight="1">
      <c r="A103" s="290">
        <v>25</v>
      </c>
      <c r="B103" s="650" t="s">
        <v>321</v>
      </c>
      <c r="C103" s="152" t="s">
        <v>153</v>
      </c>
      <c r="D103" s="130"/>
      <c r="E103" s="281" t="s">
        <v>103</v>
      </c>
      <c r="F103" s="282"/>
      <c r="G103" s="282"/>
      <c r="H103" s="282"/>
      <c r="I103" s="283"/>
      <c r="J103" s="160"/>
      <c r="K103" s="279">
        <f>S103/36*0.08</f>
        <v>0.94764227642276422</v>
      </c>
      <c r="L103" s="359"/>
      <c r="M103" s="359"/>
      <c r="N103" s="359"/>
      <c r="O103" s="280"/>
      <c r="P103" s="80">
        <v>41</v>
      </c>
      <c r="Q103" s="275" t="s">
        <v>19</v>
      </c>
      <c r="R103" s="371" t="s">
        <v>106</v>
      </c>
      <c r="S103" s="374">
        <f>T103/P104</f>
        <v>426.4390243902439</v>
      </c>
      <c r="T103" s="330">
        <v>17484</v>
      </c>
    </row>
    <row r="104" spans="1:20" s="15" customFormat="1" ht="30.75" customHeight="1">
      <c r="A104" s="291"/>
      <c r="B104" s="356" t="s">
        <v>115</v>
      </c>
      <c r="C104" s="152" t="s">
        <v>154</v>
      </c>
      <c r="D104" s="130"/>
      <c r="E104" s="281" t="s">
        <v>104</v>
      </c>
      <c r="F104" s="282"/>
      <c r="G104" s="282"/>
      <c r="H104" s="282"/>
      <c r="I104" s="283"/>
      <c r="J104" s="160"/>
      <c r="K104" s="279">
        <f>S103/31*0.08</f>
        <v>1.1004878048780489</v>
      </c>
      <c r="L104" s="359"/>
      <c r="M104" s="359"/>
      <c r="N104" s="359"/>
      <c r="O104" s="280"/>
      <c r="P104" s="80">
        <v>41</v>
      </c>
      <c r="Q104" s="276"/>
      <c r="R104" s="372"/>
      <c r="S104" s="375">
        <f>T104/P104</f>
        <v>0</v>
      </c>
      <c r="T104" s="377"/>
    </row>
    <row r="105" spans="1:20" s="15" customFormat="1" ht="30.75" customHeight="1">
      <c r="A105" s="291"/>
      <c r="B105" s="356"/>
      <c r="C105" s="152" t="s">
        <v>155</v>
      </c>
      <c r="D105" s="130"/>
      <c r="E105" s="281" t="s">
        <v>105</v>
      </c>
      <c r="F105" s="282"/>
      <c r="G105" s="282"/>
      <c r="H105" s="282"/>
      <c r="I105" s="283"/>
      <c r="J105" s="160"/>
      <c r="K105" s="279">
        <f>S103/26*0.08</f>
        <v>1.3121200750469044</v>
      </c>
      <c r="L105" s="359"/>
      <c r="M105" s="359"/>
      <c r="N105" s="359"/>
      <c r="O105" s="280"/>
      <c r="P105" s="80">
        <v>41</v>
      </c>
      <c r="Q105" s="277"/>
      <c r="R105" s="373"/>
      <c r="S105" s="376">
        <f>T105/P105</f>
        <v>0</v>
      </c>
      <c r="T105" s="378"/>
    </row>
    <row r="106" spans="1:20" s="15" customFormat="1" ht="30.75" customHeight="1">
      <c r="A106" s="291"/>
      <c r="B106" s="356"/>
      <c r="C106" s="152" t="s">
        <v>153</v>
      </c>
      <c r="D106" s="130"/>
      <c r="E106" s="281" t="s">
        <v>103</v>
      </c>
      <c r="F106" s="282"/>
      <c r="G106" s="282"/>
      <c r="H106" s="282"/>
      <c r="I106" s="283"/>
      <c r="J106" s="160"/>
      <c r="K106" s="279">
        <f>S106/36*0.08</f>
        <v>0.99520467836257309</v>
      </c>
      <c r="L106" s="359"/>
      <c r="M106" s="359"/>
      <c r="N106" s="359"/>
      <c r="O106" s="280"/>
      <c r="P106" s="80">
        <v>19</v>
      </c>
      <c r="Q106" s="275" t="s">
        <v>19</v>
      </c>
      <c r="R106" s="371" t="s">
        <v>107</v>
      </c>
      <c r="S106" s="374">
        <f>T106/P107</f>
        <v>447.84210526315792</v>
      </c>
      <c r="T106" s="330">
        <v>8509</v>
      </c>
    </row>
    <row r="107" spans="1:20" s="15" customFormat="1" ht="30.75" customHeight="1">
      <c r="A107" s="291"/>
      <c r="B107" s="356"/>
      <c r="C107" s="152" t="s">
        <v>154</v>
      </c>
      <c r="D107" s="130"/>
      <c r="E107" s="281" t="s">
        <v>104</v>
      </c>
      <c r="F107" s="282"/>
      <c r="G107" s="282"/>
      <c r="H107" s="282"/>
      <c r="I107" s="283"/>
      <c r="J107" s="160"/>
      <c r="K107" s="279">
        <f>S106/31*0.08</f>
        <v>1.1557215619694399</v>
      </c>
      <c r="L107" s="359"/>
      <c r="M107" s="359"/>
      <c r="N107" s="359"/>
      <c r="O107" s="280"/>
      <c r="P107" s="80">
        <v>19</v>
      </c>
      <c r="Q107" s="276"/>
      <c r="R107" s="372"/>
      <c r="S107" s="375">
        <f>T107/P107</f>
        <v>0</v>
      </c>
      <c r="T107" s="377"/>
    </row>
    <row r="108" spans="1:20" s="15" customFormat="1" ht="30.75" customHeight="1">
      <c r="A108" s="292"/>
      <c r="B108" s="357"/>
      <c r="C108" s="152" t="s">
        <v>155</v>
      </c>
      <c r="D108" s="130"/>
      <c r="E108" s="281" t="s">
        <v>105</v>
      </c>
      <c r="F108" s="282"/>
      <c r="G108" s="282"/>
      <c r="H108" s="282"/>
      <c r="I108" s="283"/>
      <c r="J108" s="160"/>
      <c r="K108" s="279">
        <f>S106/26*0.08</f>
        <v>1.3779757085020246</v>
      </c>
      <c r="L108" s="359"/>
      <c r="M108" s="359"/>
      <c r="N108" s="359"/>
      <c r="O108" s="280"/>
      <c r="P108" s="80">
        <v>19</v>
      </c>
      <c r="Q108" s="277"/>
      <c r="R108" s="373"/>
      <c r="S108" s="376">
        <f>T108/P108</f>
        <v>0</v>
      </c>
      <c r="T108" s="378"/>
    </row>
    <row r="109" spans="1:20" s="14" customFormat="1" ht="30" customHeight="1">
      <c r="A109" s="310">
        <v>26</v>
      </c>
      <c r="B109" s="650" t="s">
        <v>289</v>
      </c>
      <c r="C109" s="358" t="s">
        <v>33</v>
      </c>
      <c r="D109" s="132"/>
      <c r="E109" s="284" t="s">
        <v>76</v>
      </c>
      <c r="F109" s="285"/>
      <c r="G109" s="285"/>
      <c r="H109" s="285"/>
      <c r="I109" s="288"/>
      <c r="J109" s="135"/>
      <c r="K109" s="284" t="str">
        <f>CONCATENATE(ROUND(S109*0.35,2),"-",ROUND(S109*0.45,2))</f>
        <v>45,11-58</v>
      </c>
      <c r="L109" s="285"/>
      <c r="M109" s="285"/>
      <c r="N109" s="285"/>
      <c r="O109" s="288"/>
      <c r="P109" s="80"/>
      <c r="Q109" s="316" t="s">
        <v>19</v>
      </c>
      <c r="R109" s="316" t="s">
        <v>156</v>
      </c>
      <c r="S109" s="360">
        <f>T109/P110</f>
        <v>128.87777777777777</v>
      </c>
      <c r="T109" s="270">
        <v>11599</v>
      </c>
    </row>
    <row r="110" spans="1:20" s="14" customFormat="1" ht="90" customHeight="1">
      <c r="A110" s="312"/>
      <c r="B110" s="63" t="s">
        <v>116</v>
      </c>
      <c r="C110" s="315"/>
      <c r="D110" s="155"/>
      <c r="E110" s="286"/>
      <c r="F110" s="287"/>
      <c r="G110" s="287"/>
      <c r="H110" s="287"/>
      <c r="I110" s="289"/>
      <c r="J110" s="136"/>
      <c r="K110" s="286"/>
      <c r="L110" s="287"/>
      <c r="M110" s="287"/>
      <c r="N110" s="287"/>
      <c r="O110" s="289"/>
      <c r="P110" s="80">
        <v>90</v>
      </c>
      <c r="Q110" s="318"/>
      <c r="R110" s="318"/>
      <c r="S110" s="361"/>
      <c r="T110" s="270"/>
    </row>
    <row r="111" spans="1:20" ht="38.25" customHeight="1">
      <c r="A111" s="362" t="s">
        <v>78</v>
      </c>
      <c r="B111" s="362"/>
      <c r="C111" s="362"/>
      <c r="D111" s="362"/>
      <c r="E111" s="362"/>
      <c r="F111" s="362"/>
      <c r="G111" s="362"/>
      <c r="H111" s="362"/>
      <c r="I111" s="362"/>
      <c r="J111" s="362"/>
      <c r="K111" s="362"/>
      <c r="L111" s="362"/>
      <c r="M111" s="362"/>
      <c r="N111" s="362"/>
      <c r="O111" s="362"/>
      <c r="P111" s="362"/>
      <c r="Q111" s="362"/>
      <c r="R111" s="362"/>
      <c r="S111" s="362"/>
      <c r="T111" s="362"/>
    </row>
    <row r="112" spans="1:20" ht="80.25" customHeight="1">
      <c r="A112" s="70" t="s">
        <v>0</v>
      </c>
      <c r="B112" s="66" t="s">
        <v>1</v>
      </c>
      <c r="C112" s="60" t="s">
        <v>2</v>
      </c>
      <c r="D112" s="61"/>
      <c r="E112" s="332" t="s">
        <v>79</v>
      </c>
      <c r="F112" s="333"/>
      <c r="G112" s="333"/>
      <c r="H112" s="333"/>
      <c r="I112" s="334"/>
      <c r="J112" s="92"/>
      <c r="K112" s="332" t="s">
        <v>80</v>
      </c>
      <c r="L112" s="334"/>
      <c r="M112" s="332" t="s">
        <v>173</v>
      </c>
      <c r="N112" s="333"/>
      <c r="O112" s="334"/>
      <c r="P112" s="88"/>
      <c r="Q112" s="61" t="s">
        <v>5</v>
      </c>
      <c r="R112" s="71" t="s">
        <v>81</v>
      </c>
      <c r="S112" s="72" t="s">
        <v>124</v>
      </c>
      <c r="T112" s="73" t="s">
        <v>203</v>
      </c>
    </row>
    <row r="113" spans="1:20" ht="28.5" customHeight="1">
      <c r="A113" s="291">
        <v>27</v>
      </c>
      <c r="B113" s="650" t="s">
        <v>291</v>
      </c>
      <c r="C113" s="326" t="s">
        <v>82</v>
      </c>
      <c r="D113" s="129">
        <v>90</v>
      </c>
      <c r="E113" s="301" t="s">
        <v>83</v>
      </c>
      <c r="F113" s="302"/>
      <c r="G113" s="302"/>
      <c r="H113" s="302"/>
      <c r="I113" s="303"/>
      <c r="J113" s="159">
        <v>220</v>
      </c>
      <c r="K113" s="281" t="str">
        <f>CONCATENATE(ROUND(S113*0.09,2),"-",ROUND(S113*0.22,2))</f>
        <v>21,11-51,6</v>
      </c>
      <c r="L113" s="355"/>
      <c r="M113" s="281" t="str">
        <f t="shared" ref="M113:M118" si="35">CONCATENATE(ROUND(P113*1000/J113,2),"-",ROUND(P113*1000/D113,2))</f>
        <v>43,18-105,56</v>
      </c>
      <c r="N113" s="282"/>
      <c r="O113" s="283"/>
      <c r="P113" s="80">
        <v>9.5</v>
      </c>
      <c r="Q113" s="275" t="s">
        <v>84</v>
      </c>
      <c r="R113" s="97" t="s">
        <v>125</v>
      </c>
      <c r="S113" s="98">
        <f t="shared" ref="S113:S126" si="36">T113/P113</f>
        <v>234.52631578947367</v>
      </c>
      <c r="T113" s="185">
        <v>2228</v>
      </c>
    </row>
    <row r="114" spans="1:20" ht="65.25" customHeight="1">
      <c r="A114" s="291"/>
      <c r="B114" s="356" t="s">
        <v>117</v>
      </c>
      <c r="C114" s="326"/>
      <c r="D114" s="129">
        <v>90</v>
      </c>
      <c r="E114" s="304"/>
      <c r="F114" s="305"/>
      <c r="G114" s="305"/>
      <c r="H114" s="305"/>
      <c r="I114" s="306"/>
      <c r="J114" s="159">
        <v>220</v>
      </c>
      <c r="K114" s="281" t="str">
        <f>CONCATENATE(ROUND(S114*0.09,2),"-",ROUND(S114*0.22,2))</f>
        <v>22,56-55,15</v>
      </c>
      <c r="L114" s="283"/>
      <c r="M114" s="281" t="str">
        <f t="shared" si="35"/>
        <v>13,18-32,22</v>
      </c>
      <c r="N114" s="282"/>
      <c r="O114" s="283"/>
      <c r="P114" s="80">
        <v>2.9</v>
      </c>
      <c r="Q114" s="277"/>
      <c r="R114" s="99" t="s">
        <v>127</v>
      </c>
      <c r="S114" s="100">
        <f t="shared" si="36"/>
        <v>250.68965517241381</v>
      </c>
      <c r="T114" s="180">
        <v>727</v>
      </c>
    </row>
    <row r="115" spans="1:20" ht="65.25" customHeight="1">
      <c r="A115" s="292"/>
      <c r="B115" s="357"/>
      <c r="C115" s="354"/>
      <c r="D115" s="129">
        <v>90</v>
      </c>
      <c r="E115" s="307"/>
      <c r="F115" s="308"/>
      <c r="G115" s="308"/>
      <c r="H115" s="308"/>
      <c r="I115" s="309"/>
      <c r="J115" s="159">
        <v>220</v>
      </c>
      <c r="K115" s="281" t="str">
        <f>CONCATENATE(ROUND(S115*0.09,2),"-",ROUND(S115*0.22,2))</f>
        <v>24,25-59,27</v>
      </c>
      <c r="L115" s="283"/>
      <c r="M115" s="281" t="str">
        <f t="shared" si="35"/>
        <v>3,86-9,44</v>
      </c>
      <c r="N115" s="282"/>
      <c r="O115" s="283"/>
      <c r="P115" s="80">
        <v>0.85</v>
      </c>
      <c r="Q115" s="149" t="s">
        <v>85</v>
      </c>
      <c r="R115" s="99" t="s">
        <v>126</v>
      </c>
      <c r="S115" s="100">
        <f t="shared" si="36"/>
        <v>269.41176470588238</v>
      </c>
      <c r="T115" s="180">
        <v>229</v>
      </c>
    </row>
    <row r="116" spans="1:20" ht="36.75" customHeight="1">
      <c r="A116" s="310">
        <v>28</v>
      </c>
      <c r="B116" s="650" t="s">
        <v>188</v>
      </c>
      <c r="C116" s="313" t="s">
        <v>123</v>
      </c>
      <c r="D116" s="131">
        <v>70</v>
      </c>
      <c r="E116" s="274" t="s">
        <v>121</v>
      </c>
      <c r="F116" s="274"/>
      <c r="G116" s="274"/>
      <c r="H116" s="274"/>
      <c r="I116" s="274"/>
      <c r="J116" s="159">
        <v>250</v>
      </c>
      <c r="K116" s="298" t="str">
        <f>CONCATENATE(ROUND(S116*0.07,2),"-",ROUND(S116*0.25,2))</f>
        <v>17,54-62,63</v>
      </c>
      <c r="L116" s="300"/>
      <c r="M116" s="298" t="str">
        <f t="shared" si="35"/>
        <v>38-135,71</v>
      </c>
      <c r="N116" s="299"/>
      <c r="O116" s="300"/>
      <c r="P116" s="80">
        <v>9.5</v>
      </c>
      <c r="Q116" s="316" t="s">
        <v>122</v>
      </c>
      <c r="R116" s="145" t="s">
        <v>54</v>
      </c>
      <c r="S116" s="101">
        <f t="shared" si="36"/>
        <v>250.52631578947367</v>
      </c>
      <c r="T116" s="185">
        <v>2380</v>
      </c>
    </row>
    <row r="117" spans="1:20" ht="62.25" customHeight="1">
      <c r="A117" s="311"/>
      <c r="B117" s="351" t="s">
        <v>190</v>
      </c>
      <c r="C117" s="352"/>
      <c r="D117" s="131">
        <v>70</v>
      </c>
      <c r="E117" s="274"/>
      <c r="F117" s="274"/>
      <c r="G117" s="274"/>
      <c r="H117" s="274"/>
      <c r="I117" s="274"/>
      <c r="J117" s="159">
        <v>250</v>
      </c>
      <c r="K117" s="298" t="str">
        <f t="shared" ref="K117" si="37">CONCATENATE(ROUND(S117*0.07,2),"-",ROUND(S117*0.25,2))</f>
        <v>18,37-65,6</v>
      </c>
      <c r="L117" s="300"/>
      <c r="M117" s="298" t="str">
        <f t="shared" si="35"/>
        <v>11,6-41,43</v>
      </c>
      <c r="N117" s="299"/>
      <c r="O117" s="300"/>
      <c r="P117" s="80">
        <v>2.9</v>
      </c>
      <c r="Q117" s="317"/>
      <c r="R117" s="102" t="s">
        <v>119</v>
      </c>
      <c r="S117" s="101">
        <f t="shared" si="36"/>
        <v>262.41379310344826</v>
      </c>
      <c r="T117" s="185">
        <v>761</v>
      </c>
    </row>
    <row r="118" spans="1:20" ht="62.25" customHeight="1">
      <c r="A118" s="312"/>
      <c r="B118" s="351"/>
      <c r="C118" s="353"/>
      <c r="D118" s="131">
        <v>70</v>
      </c>
      <c r="E118" s="274"/>
      <c r="F118" s="274"/>
      <c r="G118" s="274"/>
      <c r="H118" s="274"/>
      <c r="I118" s="274"/>
      <c r="J118" s="159">
        <v>250</v>
      </c>
      <c r="K118" s="298" t="str">
        <f>CONCATENATE(ROUND(S118*0.07,2),"-",ROUND(S118*0.25,2))</f>
        <v>18,51-66,11</v>
      </c>
      <c r="L118" s="300"/>
      <c r="M118" s="298" t="str">
        <f t="shared" si="35"/>
        <v>3,6-12,86</v>
      </c>
      <c r="N118" s="299"/>
      <c r="O118" s="300"/>
      <c r="P118" s="80">
        <v>0.9</v>
      </c>
      <c r="Q118" s="318"/>
      <c r="R118" s="102" t="s">
        <v>72</v>
      </c>
      <c r="S118" s="101">
        <f t="shared" si="36"/>
        <v>264.44444444444446</v>
      </c>
      <c r="T118" s="185">
        <v>238</v>
      </c>
    </row>
    <row r="119" spans="1:20" s="81" customFormat="1" ht="41.25" customHeight="1">
      <c r="A119" s="337">
        <v>29</v>
      </c>
      <c r="B119" s="650" t="s">
        <v>180</v>
      </c>
      <c r="C119" s="339" t="s">
        <v>175</v>
      </c>
      <c r="D119" s="167"/>
      <c r="E119" s="341">
        <v>100</v>
      </c>
      <c r="F119" s="342"/>
      <c r="G119" s="342"/>
      <c r="H119" s="342"/>
      <c r="I119" s="343"/>
      <c r="J119" s="159">
        <v>100</v>
      </c>
      <c r="K119" s="347">
        <f>S119*0.1</f>
        <v>47.455555555555556</v>
      </c>
      <c r="L119" s="347"/>
      <c r="M119" s="348" t="str">
        <f>CONCATENATE(ROUND(P119*1000/J119,2))</f>
        <v>90</v>
      </c>
      <c r="N119" s="348"/>
      <c r="O119" s="348"/>
      <c r="P119" s="80">
        <v>9</v>
      </c>
      <c r="Q119" s="349" t="s">
        <v>84</v>
      </c>
      <c r="R119" s="103" t="s">
        <v>142</v>
      </c>
      <c r="S119" s="104">
        <f t="shared" si="36"/>
        <v>474.55555555555554</v>
      </c>
      <c r="T119" s="185">
        <v>4271</v>
      </c>
    </row>
    <row r="120" spans="1:20" s="81" customFormat="1" ht="203.25" customHeight="1">
      <c r="A120" s="338"/>
      <c r="B120" s="165" t="s">
        <v>198</v>
      </c>
      <c r="C120" s="340"/>
      <c r="D120" s="167"/>
      <c r="E120" s="344"/>
      <c r="F120" s="345"/>
      <c r="G120" s="345"/>
      <c r="H120" s="345"/>
      <c r="I120" s="346"/>
      <c r="J120" s="159">
        <v>100</v>
      </c>
      <c r="K120" s="347">
        <f>S120*0.1</f>
        <v>50.857142857142861</v>
      </c>
      <c r="L120" s="347"/>
      <c r="M120" s="348" t="str">
        <f>CONCATENATE(ROUND(P120*1000/J120,2))</f>
        <v>28</v>
      </c>
      <c r="N120" s="348"/>
      <c r="O120" s="348"/>
      <c r="P120" s="80">
        <v>2.8</v>
      </c>
      <c r="Q120" s="350"/>
      <c r="R120" s="103" t="s">
        <v>71</v>
      </c>
      <c r="S120" s="104">
        <f t="shared" si="36"/>
        <v>508.57142857142861</v>
      </c>
      <c r="T120" s="249">
        <v>1424</v>
      </c>
    </row>
    <row r="121" spans="1:20" ht="30.75" customHeight="1">
      <c r="A121" s="335">
        <v>30</v>
      </c>
      <c r="B121" s="650" t="s">
        <v>293</v>
      </c>
      <c r="C121" s="336" t="s">
        <v>86</v>
      </c>
      <c r="D121" s="150">
        <v>60</v>
      </c>
      <c r="E121" s="301" t="s">
        <v>129</v>
      </c>
      <c r="F121" s="302"/>
      <c r="G121" s="302"/>
      <c r="H121" s="302"/>
      <c r="I121" s="303"/>
      <c r="J121" s="159">
        <v>180</v>
      </c>
      <c r="K121" s="281" t="str">
        <f>CONCATENATE(ROUND(S121*0.06,2),"-",ROUND(S121*0.18,2))</f>
        <v>13,9-41,71</v>
      </c>
      <c r="L121" s="283"/>
      <c r="M121" s="281" t="str">
        <f>CONCATENATE(ROUND(P121*1000/J121,2),"-",ROUND(P121*1000/D121,2))</f>
        <v>16,11-48,33</v>
      </c>
      <c r="N121" s="282"/>
      <c r="O121" s="283"/>
      <c r="P121" s="80">
        <v>2.9</v>
      </c>
      <c r="Q121" s="275" t="s">
        <v>64</v>
      </c>
      <c r="R121" s="99" t="s">
        <v>119</v>
      </c>
      <c r="S121" s="100">
        <f t="shared" si="36"/>
        <v>231.72413793103448</v>
      </c>
      <c r="T121" s="185">
        <v>672</v>
      </c>
    </row>
    <row r="122" spans="1:20" ht="132">
      <c r="A122" s="335"/>
      <c r="B122" s="59" t="s">
        <v>118</v>
      </c>
      <c r="C122" s="295"/>
      <c r="D122" s="150">
        <v>60</v>
      </c>
      <c r="E122" s="304"/>
      <c r="F122" s="305"/>
      <c r="G122" s="305"/>
      <c r="H122" s="305"/>
      <c r="I122" s="306"/>
      <c r="J122" s="159">
        <v>180</v>
      </c>
      <c r="K122" s="281" t="str">
        <f>CONCATENATE(ROUND(S122*0.06,2),"-",ROUND(S122*0.18,2))</f>
        <v>14,91-44,72</v>
      </c>
      <c r="L122" s="283"/>
      <c r="M122" s="281" t="str">
        <f>CONCATENATE(ROUND(P122*1000/J122,2),"-",ROUND(P122*1000/D122,2))</f>
        <v>5,28-15,83</v>
      </c>
      <c r="N122" s="282"/>
      <c r="O122" s="283"/>
      <c r="P122" s="80">
        <v>0.95</v>
      </c>
      <c r="Q122" s="277"/>
      <c r="R122" s="99" t="s">
        <v>66</v>
      </c>
      <c r="S122" s="100">
        <f t="shared" si="36"/>
        <v>248.42105263157896</v>
      </c>
      <c r="T122" s="180">
        <v>236</v>
      </c>
    </row>
    <row r="123" spans="1:20" ht="34.5" customHeight="1">
      <c r="A123" s="310">
        <v>31</v>
      </c>
      <c r="B123" s="650" t="s">
        <v>295</v>
      </c>
      <c r="C123" s="313" t="s">
        <v>170</v>
      </c>
      <c r="D123" s="158">
        <v>60</v>
      </c>
      <c r="E123" s="274" t="s">
        <v>168</v>
      </c>
      <c r="F123" s="274"/>
      <c r="G123" s="274"/>
      <c r="H123" s="274"/>
      <c r="I123" s="274"/>
      <c r="J123" s="159">
        <v>80</v>
      </c>
      <c r="K123" s="284" t="str">
        <f>CONCATENATE(ROUND(S123*D123/1000,2),"-",ROUND(S123*J123/1000,2))</f>
        <v>62,4-83,2</v>
      </c>
      <c r="L123" s="288"/>
      <c r="M123" s="284" t="str">
        <f>CONCATENATE(ROUND(P123*1000/J123,2),"-",ROUND(P123*1000/D123,2))</f>
        <v>3,13-4,17</v>
      </c>
      <c r="N123" s="285"/>
      <c r="O123" s="288"/>
      <c r="P123" s="80">
        <v>0.25</v>
      </c>
      <c r="Q123" s="316" t="s">
        <v>169</v>
      </c>
      <c r="R123" s="327" t="s">
        <v>167</v>
      </c>
      <c r="S123" s="268">
        <f t="shared" si="36"/>
        <v>1040</v>
      </c>
      <c r="T123" s="330">
        <v>260</v>
      </c>
    </row>
    <row r="124" spans="1:20" ht="69.75" customHeight="1">
      <c r="A124" s="312"/>
      <c r="B124" s="74" t="s">
        <v>172</v>
      </c>
      <c r="C124" s="315"/>
      <c r="D124" s="158">
        <v>60</v>
      </c>
      <c r="E124" s="274"/>
      <c r="F124" s="274"/>
      <c r="G124" s="274"/>
      <c r="H124" s="274"/>
      <c r="I124" s="274"/>
      <c r="J124" s="159">
        <v>80</v>
      </c>
      <c r="K124" s="286" t="str">
        <f t="shared" ref="K124" si="38">CONCATENATE(ROUND(S124*0.06,2),"-",ROUND(S124*0.18,2))</f>
        <v>0-0</v>
      </c>
      <c r="L124" s="289"/>
      <c r="M124" s="286"/>
      <c r="N124" s="287"/>
      <c r="O124" s="289"/>
      <c r="P124" s="80">
        <v>0.25</v>
      </c>
      <c r="Q124" s="318"/>
      <c r="R124" s="328"/>
      <c r="S124" s="329">
        <f t="shared" si="36"/>
        <v>0</v>
      </c>
      <c r="T124" s="331"/>
    </row>
    <row r="125" spans="1:20" ht="62.25" customHeight="1">
      <c r="A125" s="195" t="s">
        <v>0</v>
      </c>
      <c r="B125" s="196" t="s">
        <v>1</v>
      </c>
      <c r="C125" s="197" t="s">
        <v>2</v>
      </c>
      <c r="D125" s="39"/>
      <c r="E125" s="332" t="s">
        <v>79</v>
      </c>
      <c r="F125" s="333"/>
      <c r="G125" s="333"/>
      <c r="H125" s="333"/>
      <c r="I125" s="334"/>
      <c r="J125" s="92"/>
      <c r="K125" s="332" t="s">
        <v>80</v>
      </c>
      <c r="L125" s="334"/>
      <c r="M125" s="332" t="s">
        <v>173</v>
      </c>
      <c r="N125" s="333"/>
      <c r="O125" s="334"/>
      <c r="P125" s="84"/>
      <c r="Q125" s="197" t="s">
        <v>5</v>
      </c>
      <c r="R125" s="197" t="s">
        <v>6</v>
      </c>
      <c r="S125" s="196" t="s">
        <v>124</v>
      </c>
      <c r="T125" s="198" t="s">
        <v>203</v>
      </c>
    </row>
    <row r="126" spans="1:20" ht="60.75" customHeight="1">
      <c r="A126" s="290">
        <v>32</v>
      </c>
      <c r="B126" s="650" t="s">
        <v>322</v>
      </c>
      <c r="C126" s="293" t="s">
        <v>98</v>
      </c>
      <c r="D126" s="150">
        <v>250</v>
      </c>
      <c r="E126" s="296" t="s">
        <v>99</v>
      </c>
      <c r="F126" s="296"/>
      <c r="G126" s="296"/>
      <c r="H126" s="296"/>
      <c r="I126" s="296"/>
      <c r="J126" s="159">
        <v>350</v>
      </c>
      <c r="K126" s="281" t="str">
        <f>CONCATENATE(ROUND(S126*D126/1000,2),"-",ROUND(S126*J126/1000,2))</f>
        <v>75,39-105,54</v>
      </c>
      <c r="L126" s="283"/>
      <c r="M126" s="281" t="str">
        <f>CONCATENATE(ROUND(P126*1000/J126,2),"-",ROUND(P126*1000/D126,2))</f>
        <v>12,86-18</v>
      </c>
      <c r="N126" s="282"/>
      <c r="O126" s="283"/>
      <c r="P126" s="80">
        <v>4.5</v>
      </c>
      <c r="Q126" s="133" t="s">
        <v>84</v>
      </c>
      <c r="R126" s="157" t="s">
        <v>91</v>
      </c>
      <c r="S126" s="98">
        <f t="shared" si="36"/>
        <v>301.55555555555554</v>
      </c>
      <c r="T126" s="185">
        <v>1357</v>
      </c>
    </row>
    <row r="127" spans="1:20" ht="100.5" customHeight="1">
      <c r="A127" s="291"/>
      <c r="B127" s="134" t="s">
        <v>100</v>
      </c>
      <c r="C127" s="294"/>
      <c r="D127" s="150">
        <v>250</v>
      </c>
      <c r="E127" s="296"/>
      <c r="F127" s="296"/>
      <c r="G127" s="296"/>
      <c r="H127" s="296"/>
      <c r="I127" s="296"/>
      <c r="J127" s="159">
        <v>350</v>
      </c>
      <c r="K127" s="281" t="str">
        <f>CONCATENATE(ROUND(S127*D127/1000,2),"-",ROUND(S127*J127/1000,2))</f>
        <v>60,96-85,35</v>
      </c>
      <c r="L127" s="283"/>
      <c r="M127" s="281" t="str">
        <f>CONCATENATE(ROUND(P127*1000/J127,2),"-",ROUND(P127*1000/D127,2))</f>
        <v>3,71-5,2</v>
      </c>
      <c r="N127" s="282"/>
      <c r="O127" s="283"/>
      <c r="P127" s="80">
        <v>1.3</v>
      </c>
      <c r="Q127" s="149" t="s">
        <v>85</v>
      </c>
      <c r="R127" s="53" t="s">
        <v>97</v>
      </c>
      <c r="S127" s="100">
        <v>243.84615384615384</v>
      </c>
      <c r="T127" s="180">
        <v>419</v>
      </c>
    </row>
    <row r="128" spans="1:20" ht="37.5" customHeight="1">
      <c r="A128" s="310">
        <v>33</v>
      </c>
      <c r="B128" s="650" t="s">
        <v>298</v>
      </c>
      <c r="C128" s="313" t="s">
        <v>163</v>
      </c>
      <c r="D128" s="62">
        <v>40</v>
      </c>
      <c r="E128" s="274" t="s">
        <v>147</v>
      </c>
      <c r="F128" s="274"/>
      <c r="G128" s="274"/>
      <c r="H128" s="274"/>
      <c r="I128" s="274"/>
      <c r="J128" s="160">
        <v>70</v>
      </c>
      <c r="K128" s="298" t="str">
        <f>CONCATENATE(ROUND(S128*0.04,2),"-",ROUND(S128*0.07,2))</f>
        <v>58,98-103,22</v>
      </c>
      <c r="L128" s="300"/>
      <c r="M128" s="298" t="str">
        <f t="shared" ref="M128:M132" si="39">CONCATENATE(ROUND(P128*1000/J128,2),"-",ROUND(P128*1000/D128,2))</f>
        <v>37,14-65</v>
      </c>
      <c r="N128" s="299"/>
      <c r="O128" s="300"/>
      <c r="P128" s="80">
        <v>2.6</v>
      </c>
      <c r="Q128" s="146" t="s">
        <v>84</v>
      </c>
      <c r="R128" s="141" t="s">
        <v>149</v>
      </c>
      <c r="S128" s="140">
        <f>T128/P128</f>
        <v>1474.6153846153845</v>
      </c>
      <c r="T128" s="185">
        <v>3834</v>
      </c>
    </row>
    <row r="129" spans="1:20" ht="126" customHeight="1">
      <c r="A129" s="312"/>
      <c r="B129" s="63" t="s">
        <v>191</v>
      </c>
      <c r="C129" s="315"/>
      <c r="D129" s="62">
        <v>40</v>
      </c>
      <c r="E129" s="274"/>
      <c r="F129" s="274"/>
      <c r="G129" s="274"/>
      <c r="H129" s="274"/>
      <c r="I129" s="274"/>
      <c r="J129" s="160">
        <v>70</v>
      </c>
      <c r="K129" s="298" t="str">
        <f>CONCATENATE(ROUND(S129*0.04,2),"-",ROUND(S129*0.07,2))</f>
        <v>63,45-111,04</v>
      </c>
      <c r="L129" s="300"/>
      <c r="M129" s="298" t="str">
        <f t="shared" si="39"/>
        <v>11,43-20</v>
      </c>
      <c r="N129" s="299"/>
      <c r="O129" s="300"/>
      <c r="P129" s="80">
        <v>0.8</v>
      </c>
      <c r="Q129" s="146" t="s">
        <v>85</v>
      </c>
      <c r="R129" s="141" t="s">
        <v>148</v>
      </c>
      <c r="S129" s="140">
        <f>T129/P129</f>
        <v>1586.25</v>
      </c>
      <c r="T129" s="185">
        <v>1269</v>
      </c>
    </row>
    <row r="130" spans="1:20" ht="47.25" customHeight="1">
      <c r="A130" s="290">
        <v>34</v>
      </c>
      <c r="B130" s="650" t="s">
        <v>300</v>
      </c>
      <c r="C130" s="293" t="s">
        <v>87</v>
      </c>
      <c r="D130" s="150">
        <v>60</v>
      </c>
      <c r="E130" s="296" t="s">
        <v>89</v>
      </c>
      <c r="F130" s="296"/>
      <c r="G130" s="296"/>
      <c r="H130" s="296"/>
      <c r="I130" s="296"/>
      <c r="J130" s="159">
        <v>120</v>
      </c>
      <c r="K130" s="301" t="str">
        <f>CONCATENATE(ROUND(S130*0.06,2),"-",ROUND(S130*0.12,2))</f>
        <v>5,86-11,73</v>
      </c>
      <c r="L130" s="303"/>
      <c r="M130" s="281" t="str">
        <f t="shared" si="39"/>
        <v>87,5-175</v>
      </c>
      <c r="N130" s="282"/>
      <c r="O130" s="283"/>
      <c r="P130" s="80">
        <v>10.5</v>
      </c>
      <c r="Q130" s="275" t="s">
        <v>22</v>
      </c>
      <c r="R130" s="53" t="s">
        <v>23</v>
      </c>
      <c r="S130" s="100">
        <f t="shared" ref="S130:S145" si="40">T130/P130</f>
        <v>97.714285714285708</v>
      </c>
      <c r="T130" s="144">
        <v>1026</v>
      </c>
    </row>
    <row r="131" spans="1:20" ht="42" customHeight="1">
      <c r="A131" s="291"/>
      <c r="B131" s="278" t="s">
        <v>88</v>
      </c>
      <c r="C131" s="326"/>
      <c r="D131" s="150">
        <v>60</v>
      </c>
      <c r="E131" s="296"/>
      <c r="F131" s="296"/>
      <c r="G131" s="296"/>
      <c r="H131" s="296"/>
      <c r="I131" s="296"/>
      <c r="J131" s="159">
        <v>120</v>
      </c>
      <c r="K131" s="301" t="str">
        <f>CONCATENATE(ROUND(S131*0.06,2),"-",ROUND(S131*0.12,2))</f>
        <v>6,25-12,51</v>
      </c>
      <c r="L131" s="303"/>
      <c r="M131" s="281" t="str">
        <f t="shared" si="39"/>
        <v>27,5-55</v>
      </c>
      <c r="N131" s="282"/>
      <c r="O131" s="283"/>
      <c r="P131" s="80">
        <v>3.3</v>
      </c>
      <c r="Q131" s="276"/>
      <c r="R131" s="53" t="s">
        <v>24</v>
      </c>
      <c r="S131" s="100">
        <f t="shared" si="40"/>
        <v>104.24242424242425</v>
      </c>
      <c r="T131" s="144">
        <v>344</v>
      </c>
    </row>
    <row r="132" spans="1:20" ht="42" customHeight="1">
      <c r="A132" s="291"/>
      <c r="B132" s="278"/>
      <c r="C132" s="326"/>
      <c r="D132" s="150">
        <v>60</v>
      </c>
      <c r="E132" s="296"/>
      <c r="F132" s="296"/>
      <c r="G132" s="296"/>
      <c r="H132" s="296"/>
      <c r="I132" s="296"/>
      <c r="J132" s="159">
        <v>120</v>
      </c>
      <c r="K132" s="301" t="str">
        <f>CONCATENATE(ROUND(S132*0.06,2),"-",ROUND(S132*0.12,2))</f>
        <v>6,67-13,33</v>
      </c>
      <c r="L132" s="303"/>
      <c r="M132" s="281" t="str">
        <f t="shared" si="39"/>
        <v>7,5-15</v>
      </c>
      <c r="N132" s="282"/>
      <c r="O132" s="283"/>
      <c r="P132" s="80">
        <v>0.9</v>
      </c>
      <c r="Q132" s="277"/>
      <c r="R132" s="53" t="s">
        <v>72</v>
      </c>
      <c r="S132" s="100">
        <f t="shared" si="40"/>
        <v>111.11111111111111</v>
      </c>
      <c r="T132" s="144">
        <v>100</v>
      </c>
    </row>
    <row r="133" spans="1:20" ht="58.5" customHeight="1">
      <c r="A133" s="310">
        <v>35</v>
      </c>
      <c r="B133" s="661" t="s">
        <v>323</v>
      </c>
      <c r="C133" s="313" t="s">
        <v>132</v>
      </c>
      <c r="D133" s="155"/>
      <c r="E133" s="323">
        <v>120</v>
      </c>
      <c r="F133" s="324"/>
      <c r="G133" s="324"/>
      <c r="H133" s="324"/>
      <c r="I133" s="325"/>
      <c r="J133" s="159">
        <v>120</v>
      </c>
      <c r="K133" s="298">
        <f>S133/(1000/E133)</f>
        <v>16.767999999999997</v>
      </c>
      <c r="L133" s="300"/>
      <c r="M133" s="298" t="str">
        <f t="shared" ref="M133:M144" si="41">CONCATENATE(ROUND(P133*1000/J133,2))</f>
        <v>125</v>
      </c>
      <c r="N133" s="299"/>
      <c r="O133" s="300"/>
      <c r="P133" s="80">
        <v>15</v>
      </c>
      <c r="Q133" s="316" t="s">
        <v>22</v>
      </c>
      <c r="R133" s="56" t="s">
        <v>90</v>
      </c>
      <c r="S133" s="101">
        <f t="shared" si="40"/>
        <v>139.73333333333332</v>
      </c>
      <c r="T133" s="144">
        <v>2096</v>
      </c>
    </row>
    <row r="134" spans="1:20" ht="51.75" customHeight="1">
      <c r="A134" s="311"/>
      <c r="B134" s="319" t="s">
        <v>131</v>
      </c>
      <c r="C134" s="314"/>
      <c r="D134" s="132"/>
      <c r="E134" s="323"/>
      <c r="F134" s="324"/>
      <c r="G134" s="324"/>
      <c r="H134" s="324"/>
      <c r="I134" s="325"/>
      <c r="J134" s="159">
        <v>120</v>
      </c>
      <c r="K134" s="321">
        <f>S134/(1000/120)</f>
        <v>17.946666666666665</v>
      </c>
      <c r="L134" s="322"/>
      <c r="M134" s="298" t="str">
        <f t="shared" si="41"/>
        <v>37,5</v>
      </c>
      <c r="N134" s="299"/>
      <c r="O134" s="300"/>
      <c r="P134" s="80">
        <v>4.5</v>
      </c>
      <c r="Q134" s="317"/>
      <c r="R134" s="56" t="s">
        <v>91</v>
      </c>
      <c r="S134" s="101">
        <f t="shared" si="40"/>
        <v>149.55555555555554</v>
      </c>
      <c r="T134" s="139">
        <v>673</v>
      </c>
    </row>
    <row r="135" spans="1:20" ht="51.75" customHeight="1">
      <c r="A135" s="312"/>
      <c r="B135" s="320"/>
      <c r="C135" s="315"/>
      <c r="D135" s="131"/>
      <c r="E135" s="323"/>
      <c r="F135" s="324"/>
      <c r="G135" s="324"/>
      <c r="H135" s="324"/>
      <c r="I135" s="325"/>
      <c r="J135" s="159">
        <v>120</v>
      </c>
      <c r="K135" s="321">
        <f>S135/(1000/120)</f>
        <v>19.2</v>
      </c>
      <c r="L135" s="322"/>
      <c r="M135" s="298" t="str">
        <f t="shared" si="41"/>
        <v>10,83</v>
      </c>
      <c r="N135" s="299"/>
      <c r="O135" s="300"/>
      <c r="P135" s="80">
        <v>1.3</v>
      </c>
      <c r="Q135" s="318"/>
      <c r="R135" s="56" t="s">
        <v>97</v>
      </c>
      <c r="S135" s="101">
        <f t="shared" si="40"/>
        <v>160</v>
      </c>
      <c r="T135" s="144">
        <v>208</v>
      </c>
    </row>
    <row r="136" spans="1:20" ht="42.75" customHeight="1">
      <c r="A136" s="290">
        <v>35</v>
      </c>
      <c r="B136" s="650" t="s">
        <v>324</v>
      </c>
      <c r="C136" s="293" t="s">
        <v>132</v>
      </c>
      <c r="D136" s="169"/>
      <c r="E136" s="301">
        <v>120</v>
      </c>
      <c r="F136" s="302"/>
      <c r="G136" s="302"/>
      <c r="H136" s="302"/>
      <c r="I136" s="303"/>
      <c r="J136" s="159">
        <v>120</v>
      </c>
      <c r="K136" s="281">
        <f>S136/(1000/E136)</f>
        <v>13.968</v>
      </c>
      <c r="L136" s="283"/>
      <c r="M136" s="281" t="str">
        <f t="shared" si="41"/>
        <v>125</v>
      </c>
      <c r="N136" s="282"/>
      <c r="O136" s="283"/>
      <c r="P136" s="80">
        <v>15</v>
      </c>
      <c r="Q136" s="275" t="s">
        <v>22</v>
      </c>
      <c r="R136" s="53" t="s">
        <v>90</v>
      </c>
      <c r="S136" s="100">
        <f t="shared" si="40"/>
        <v>116.4</v>
      </c>
      <c r="T136" s="144">
        <v>1746</v>
      </c>
    </row>
    <row r="137" spans="1:20" ht="46.5" customHeight="1">
      <c r="A137" s="291"/>
      <c r="B137" s="278" t="s">
        <v>135</v>
      </c>
      <c r="C137" s="294"/>
      <c r="D137" s="130"/>
      <c r="E137" s="304"/>
      <c r="F137" s="305"/>
      <c r="G137" s="305"/>
      <c r="H137" s="305"/>
      <c r="I137" s="306"/>
      <c r="J137" s="159">
        <v>120</v>
      </c>
      <c r="K137" s="279">
        <f>S137/(1000/120)</f>
        <v>14.959999999999999</v>
      </c>
      <c r="L137" s="280"/>
      <c r="M137" s="281" t="str">
        <f t="shared" si="41"/>
        <v>37,5</v>
      </c>
      <c r="N137" s="282"/>
      <c r="O137" s="283"/>
      <c r="P137" s="80">
        <v>4.5</v>
      </c>
      <c r="Q137" s="276"/>
      <c r="R137" s="53" t="s">
        <v>91</v>
      </c>
      <c r="S137" s="100">
        <f t="shared" si="40"/>
        <v>124.66666666666667</v>
      </c>
      <c r="T137" s="139">
        <v>561</v>
      </c>
    </row>
    <row r="138" spans="1:20" ht="46.5" customHeight="1">
      <c r="A138" s="292"/>
      <c r="B138" s="297"/>
      <c r="C138" s="295"/>
      <c r="D138" s="129"/>
      <c r="E138" s="307"/>
      <c r="F138" s="308"/>
      <c r="G138" s="308"/>
      <c r="H138" s="308"/>
      <c r="I138" s="309"/>
      <c r="J138" s="159">
        <v>120</v>
      </c>
      <c r="K138" s="279">
        <f>S138/(1000/120)</f>
        <v>16.061538461538461</v>
      </c>
      <c r="L138" s="280"/>
      <c r="M138" s="281" t="str">
        <f t="shared" si="41"/>
        <v>10,83</v>
      </c>
      <c r="N138" s="282"/>
      <c r="O138" s="283"/>
      <c r="P138" s="80">
        <v>1.3</v>
      </c>
      <c r="Q138" s="277"/>
      <c r="R138" s="53" t="s">
        <v>97</v>
      </c>
      <c r="S138" s="100">
        <f t="shared" si="40"/>
        <v>133.84615384615384</v>
      </c>
      <c r="T138" s="144">
        <v>174</v>
      </c>
    </row>
    <row r="139" spans="1:20" ht="42" customHeight="1">
      <c r="A139" s="310">
        <v>37</v>
      </c>
      <c r="B139" s="650" t="s">
        <v>325</v>
      </c>
      <c r="C139" s="313" t="s">
        <v>132</v>
      </c>
      <c r="D139" s="155"/>
      <c r="E139" s="274">
        <v>120</v>
      </c>
      <c r="F139" s="274"/>
      <c r="G139" s="274"/>
      <c r="H139" s="274"/>
      <c r="I139" s="274"/>
      <c r="J139" s="159">
        <v>120</v>
      </c>
      <c r="K139" s="298">
        <f>S139/(1000/E139)</f>
        <v>20.535999999999998</v>
      </c>
      <c r="L139" s="300"/>
      <c r="M139" s="298" t="str">
        <f t="shared" si="41"/>
        <v>125</v>
      </c>
      <c r="N139" s="299"/>
      <c r="O139" s="300"/>
      <c r="P139" s="80">
        <v>15</v>
      </c>
      <c r="Q139" s="316" t="s">
        <v>22</v>
      </c>
      <c r="R139" s="56" t="s">
        <v>90</v>
      </c>
      <c r="S139" s="101">
        <f t="shared" si="40"/>
        <v>171.13333333333333</v>
      </c>
      <c r="T139" s="144">
        <v>2567</v>
      </c>
    </row>
    <row r="140" spans="1:20" ht="49.5" customHeight="1">
      <c r="A140" s="311"/>
      <c r="B140" s="319" t="s">
        <v>133</v>
      </c>
      <c r="C140" s="314"/>
      <c r="D140" s="132"/>
      <c r="E140" s="274"/>
      <c r="F140" s="274"/>
      <c r="G140" s="274"/>
      <c r="H140" s="274"/>
      <c r="I140" s="274"/>
      <c r="J140" s="159">
        <v>120</v>
      </c>
      <c r="K140" s="321">
        <f>S140/(1000/120)</f>
        <v>21.946666666666665</v>
      </c>
      <c r="L140" s="322"/>
      <c r="M140" s="298" t="str">
        <f t="shared" si="41"/>
        <v>37,5</v>
      </c>
      <c r="N140" s="299"/>
      <c r="O140" s="300"/>
      <c r="P140" s="80">
        <v>4.5</v>
      </c>
      <c r="Q140" s="317"/>
      <c r="R140" s="56" t="s">
        <v>91</v>
      </c>
      <c r="S140" s="101">
        <f t="shared" si="40"/>
        <v>182.88888888888889</v>
      </c>
      <c r="T140" s="139">
        <v>823</v>
      </c>
    </row>
    <row r="141" spans="1:20" ht="49.5" customHeight="1">
      <c r="A141" s="312"/>
      <c r="B141" s="320"/>
      <c r="C141" s="315"/>
      <c r="D141" s="131"/>
      <c r="E141" s="274"/>
      <c r="F141" s="274"/>
      <c r="G141" s="274"/>
      <c r="H141" s="274"/>
      <c r="I141" s="274"/>
      <c r="J141" s="159">
        <v>120</v>
      </c>
      <c r="K141" s="321">
        <f>S141/(1000/120)</f>
        <v>23.353846153846153</v>
      </c>
      <c r="L141" s="322"/>
      <c r="M141" s="298" t="str">
        <f t="shared" si="41"/>
        <v>10,83</v>
      </c>
      <c r="N141" s="299"/>
      <c r="O141" s="300"/>
      <c r="P141" s="80">
        <v>1.3</v>
      </c>
      <c r="Q141" s="318"/>
      <c r="R141" s="56" t="s">
        <v>97</v>
      </c>
      <c r="S141" s="101">
        <f t="shared" si="40"/>
        <v>194.61538461538461</v>
      </c>
      <c r="T141" s="139">
        <v>253</v>
      </c>
    </row>
    <row r="142" spans="1:20" ht="42" customHeight="1">
      <c r="A142" s="290">
        <v>38</v>
      </c>
      <c r="B142" s="650" t="s">
        <v>326</v>
      </c>
      <c r="C142" s="293" t="s">
        <v>132</v>
      </c>
      <c r="D142" s="169"/>
      <c r="E142" s="296">
        <v>120</v>
      </c>
      <c r="F142" s="296"/>
      <c r="G142" s="296"/>
      <c r="H142" s="296"/>
      <c r="I142" s="296"/>
      <c r="J142" s="159">
        <v>120</v>
      </c>
      <c r="K142" s="281">
        <f>S142/(1000/E142)</f>
        <v>21.671999999999997</v>
      </c>
      <c r="L142" s="283"/>
      <c r="M142" s="281" t="str">
        <f t="shared" si="41"/>
        <v>125</v>
      </c>
      <c r="N142" s="282"/>
      <c r="O142" s="283"/>
      <c r="P142" s="80">
        <v>15</v>
      </c>
      <c r="Q142" s="275" t="s">
        <v>22</v>
      </c>
      <c r="R142" s="53" t="s">
        <v>90</v>
      </c>
      <c r="S142" s="100">
        <f t="shared" si="40"/>
        <v>180.6</v>
      </c>
      <c r="T142" s="144">
        <v>2709</v>
      </c>
    </row>
    <row r="143" spans="1:20" ht="80.25" customHeight="1">
      <c r="A143" s="291"/>
      <c r="B143" s="278" t="s">
        <v>134</v>
      </c>
      <c r="C143" s="294"/>
      <c r="D143" s="130"/>
      <c r="E143" s="296"/>
      <c r="F143" s="296"/>
      <c r="G143" s="296"/>
      <c r="H143" s="296"/>
      <c r="I143" s="296"/>
      <c r="J143" s="159">
        <v>120</v>
      </c>
      <c r="K143" s="279">
        <f>S143/(1000/120)</f>
        <v>23.146666666666665</v>
      </c>
      <c r="L143" s="280"/>
      <c r="M143" s="281" t="str">
        <f t="shared" si="41"/>
        <v>37,5</v>
      </c>
      <c r="N143" s="282"/>
      <c r="O143" s="283"/>
      <c r="P143" s="80">
        <v>4.5</v>
      </c>
      <c r="Q143" s="276"/>
      <c r="R143" s="53" t="s">
        <v>91</v>
      </c>
      <c r="S143" s="100">
        <f t="shared" si="40"/>
        <v>192.88888888888889</v>
      </c>
      <c r="T143" s="139">
        <v>868</v>
      </c>
    </row>
    <row r="144" spans="1:20" ht="40.5" customHeight="1">
      <c r="A144" s="292"/>
      <c r="B144" s="278"/>
      <c r="C144" s="295"/>
      <c r="D144" s="169"/>
      <c r="E144" s="296"/>
      <c r="F144" s="296"/>
      <c r="G144" s="296"/>
      <c r="H144" s="296"/>
      <c r="I144" s="296"/>
      <c r="J144" s="159">
        <v>120</v>
      </c>
      <c r="K144" s="279">
        <f>S144/(1000/120)</f>
        <v>24.738461538461536</v>
      </c>
      <c r="L144" s="280"/>
      <c r="M144" s="281" t="str">
        <f t="shared" si="41"/>
        <v>10,83</v>
      </c>
      <c r="N144" s="282"/>
      <c r="O144" s="283"/>
      <c r="P144" s="80">
        <v>1.3</v>
      </c>
      <c r="Q144" s="277"/>
      <c r="R144" s="53" t="s">
        <v>97</v>
      </c>
      <c r="S144" s="100">
        <f t="shared" si="40"/>
        <v>206.15384615384616</v>
      </c>
      <c r="T144" s="139">
        <v>268</v>
      </c>
    </row>
    <row r="145" spans="1:20" ht="42" customHeight="1">
      <c r="A145" s="271">
        <v>39</v>
      </c>
      <c r="B145" s="650" t="s">
        <v>187</v>
      </c>
      <c r="C145" s="272" t="s">
        <v>183</v>
      </c>
      <c r="D145" s="155"/>
      <c r="E145" s="274">
        <v>150</v>
      </c>
      <c r="F145" s="274"/>
      <c r="G145" s="274"/>
      <c r="H145" s="274"/>
      <c r="I145" s="274"/>
      <c r="J145" s="128">
        <v>150</v>
      </c>
      <c r="K145" s="284">
        <f>S145/(1000/E145)</f>
        <v>33.35</v>
      </c>
      <c r="L145" s="285"/>
      <c r="M145" s="284" t="str">
        <f>CONCATENATE(ROUND(P145*1000/J145,2))</f>
        <v>100</v>
      </c>
      <c r="N145" s="285"/>
      <c r="O145" s="288"/>
      <c r="P145" s="54">
        <v>15</v>
      </c>
      <c r="Q145" s="274" t="s">
        <v>22</v>
      </c>
      <c r="R145" s="266" t="s">
        <v>90</v>
      </c>
      <c r="S145" s="268">
        <f t="shared" si="40"/>
        <v>222.33333333333334</v>
      </c>
      <c r="T145" s="270">
        <v>3335</v>
      </c>
    </row>
    <row r="146" spans="1:20" ht="168" customHeight="1">
      <c r="A146" s="271"/>
      <c r="B146" s="187" t="s">
        <v>201</v>
      </c>
      <c r="C146" s="273"/>
      <c r="D146" s="155"/>
      <c r="E146" s="274"/>
      <c r="F146" s="274"/>
      <c r="G146" s="274"/>
      <c r="H146" s="274"/>
      <c r="I146" s="274"/>
      <c r="J146" s="128">
        <v>150</v>
      </c>
      <c r="K146" s="286"/>
      <c r="L146" s="287"/>
      <c r="M146" s="286"/>
      <c r="N146" s="287"/>
      <c r="O146" s="289"/>
      <c r="P146" s="54"/>
      <c r="Q146" s="274"/>
      <c r="R146" s="267"/>
      <c r="S146" s="269"/>
      <c r="T146" s="270"/>
    </row>
    <row r="147" spans="1:20" ht="26.25" customHeight="1">
      <c r="A147" s="503">
        <v>40</v>
      </c>
      <c r="B147" s="662" t="s">
        <v>206</v>
      </c>
      <c r="C147" s="293" t="s">
        <v>207</v>
      </c>
      <c r="D147">
        <v>80</v>
      </c>
      <c r="E147" s="487" t="s">
        <v>152</v>
      </c>
      <c r="F147" s="488"/>
      <c r="G147" s="488"/>
      <c r="H147" s="488"/>
      <c r="I147" s="489"/>
      <c r="J147" s="193">
        <v>150</v>
      </c>
      <c r="K147" s="487" t="str">
        <f>CONCATENATE(ROUND(S147*D147/1000,2),"-",ROUND(S147*J147/1000,2))</f>
        <v>13,21-24,78</v>
      </c>
      <c r="L147" s="489"/>
      <c r="M147" s="487" t="str">
        <f t="shared" ref="M147:M149" si="42">CONCATENATE(ROUND(P147*1000/J147,2),"-",ROUND(P147*1000/D147,2))</f>
        <v>73,33-137,5</v>
      </c>
      <c r="N147" s="488"/>
      <c r="O147" s="489"/>
      <c r="P147" s="189">
        <v>11</v>
      </c>
      <c r="Q147" s="496" t="s">
        <v>141</v>
      </c>
      <c r="R147" s="499" t="s">
        <v>27</v>
      </c>
      <c r="S147" s="501">
        <f>T147/P147</f>
        <v>165.18181818181819</v>
      </c>
      <c r="T147" s="330">
        <v>1817</v>
      </c>
    </row>
    <row r="148" spans="1:20" ht="45" customHeight="1">
      <c r="A148" s="504"/>
      <c r="B148" s="468" t="s">
        <v>205</v>
      </c>
      <c r="C148" s="294"/>
      <c r="D148">
        <v>80</v>
      </c>
      <c r="E148" s="490"/>
      <c r="F148" s="491"/>
      <c r="G148" s="491"/>
      <c r="H148" s="491"/>
      <c r="I148" s="492"/>
      <c r="J148" s="193">
        <v>150</v>
      </c>
      <c r="K148" s="493"/>
      <c r="L148" s="495"/>
      <c r="M148" s="493"/>
      <c r="N148" s="494"/>
      <c r="O148" s="495"/>
      <c r="P148" s="193">
        <v>11</v>
      </c>
      <c r="Q148" s="497"/>
      <c r="R148" s="500"/>
      <c r="S148" s="502"/>
      <c r="T148" s="331"/>
    </row>
    <row r="149" spans="1:20" ht="69.75" customHeight="1">
      <c r="A149" s="505"/>
      <c r="B149" s="469"/>
      <c r="C149" s="295"/>
      <c r="D149">
        <v>80</v>
      </c>
      <c r="E149" s="493"/>
      <c r="F149" s="494"/>
      <c r="G149" s="494"/>
      <c r="H149" s="494"/>
      <c r="I149" s="495"/>
      <c r="J149" s="193">
        <v>150</v>
      </c>
      <c r="K149" s="506" t="str">
        <f>CONCATENATE(ROUND(S149*D149/1000,2),"-",ROUND(S149*J149/1000,2))</f>
        <v>13,72-25,72</v>
      </c>
      <c r="L149" s="507"/>
      <c r="M149" s="506" t="str">
        <f t="shared" si="42"/>
        <v>36,67-68,75</v>
      </c>
      <c r="N149" s="508"/>
      <c r="O149" s="507"/>
      <c r="P149" s="193">
        <v>5.5</v>
      </c>
      <c r="Q149" s="498"/>
      <c r="R149" s="194" t="s">
        <v>140</v>
      </c>
      <c r="S149" s="100">
        <f>T149/P149</f>
        <v>171.45454545454547</v>
      </c>
      <c r="T149" s="190">
        <v>943</v>
      </c>
    </row>
  </sheetData>
  <mergeCells count="460">
    <mergeCell ref="K58:O59"/>
    <mergeCell ref="R54:R55"/>
    <mergeCell ref="S54:S55"/>
    <mergeCell ref="T54:T55"/>
    <mergeCell ref="A56:A57"/>
    <mergeCell ref="C56:D57"/>
    <mergeCell ref="Q56:Q57"/>
    <mergeCell ref="R56:R57"/>
    <mergeCell ref="S56:S57"/>
    <mergeCell ref="T56:T57"/>
    <mergeCell ref="B54:B55"/>
    <mergeCell ref="C54:C55"/>
    <mergeCell ref="E56:I57"/>
    <mergeCell ref="K56:O57"/>
    <mergeCell ref="E54:I54"/>
    <mergeCell ref="K54:O54"/>
    <mergeCell ref="H55:I55"/>
    <mergeCell ref="N55:O55"/>
    <mergeCell ref="A58:A59"/>
    <mergeCell ref="C58:D59"/>
    <mergeCell ref="Q58:Q59"/>
    <mergeCell ref="R58:R59"/>
    <mergeCell ref="S58:S59"/>
    <mergeCell ref="T58:T59"/>
    <mergeCell ref="E147:I149"/>
    <mergeCell ref="Q147:Q149"/>
    <mergeCell ref="R147:R148"/>
    <mergeCell ref="S147:S148"/>
    <mergeCell ref="T147:T148"/>
    <mergeCell ref="B148:B149"/>
    <mergeCell ref="A147:A149"/>
    <mergeCell ref="C147:C149"/>
    <mergeCell ref="K147:L148"/>
    <mergeCell ref="M147:O148"/>
    <mergeCell ref="K149:L149"/>
    <mergeCell ref="M149:O149"/>
    <mergeCell ref="C1:K1"/>
    <mergeCell ref="P1:S1"/>
    <mergeCell ref="C2:K2"/>
    <mergeCell ref="C3:K3"/>
    <mergeCell ref="C4:K4"/>
    <mergeCell ref="C5:E5"/>
    <mergeCell ref="F5:K5"/>
    <mergeCell ref="A10:B10"/>
    <mergeCell ref="A11:A15"/>
    <mergeCell ref="C11:C15"/>
    <mergeCell ref="E11:E15"/>
    <mergeCell ref="F11:F15"/>
    <mergeCell ref="G11:G15"/>
    <mergeCell ref="A7:T7"/>
    <mergeCell ref="A8:A9"/>
    <mergeCell ref="B8:B9"/>
    <mergeCell ref="C8:C9"/>
    <mergeCell ref="E8:I8"/>
    <mergeCell ref="K8:O8"/>
    <mergeCell ref="Q8:Q9"/>
    <mergeCell ref="R8:R9"/>
    <mergeCell ref="S8:S9"/>
    <mergeCell ref="T8:T9"/>
    <mergeCell ref="H11:H15"/>
    <mergeCell ref="I11:I15"/>
    <mergeCell ref="Q11:Q12"/>
    <mergeCell ref="B12:B15"/>
    <mergeCell ref="Q13:Q15"/>
    <mergeCell ref="A16:A20"/>
    <mergeCell ref="C16:C20"/>
    <mergeCell ref="E16:E20"/>
    <mergeCell ref="F16:F20"/>
    <mergeCell ref="G16:G20"/>
    <mergeCell ref="H16:H20"/>
    <mergeCell ref="I16:I20"/>
    <mergeCell ref="Q16:Q17"/>
    <mergeCell ref="B17:B20"/>
    <mergeCell ref="Q18:Q20"/>
    <mergeCell ref="A21:A25"/>
    <mergeCell ref="C21:C25"/>
    <mergeCell ref="E21:E25"/>
    <mergeCell ref="F21:F25"/>
    <mergeCell ref="G21:G25"/>
    <mergeCell ref="H21:H25"/>
    <mergeCell ref="I21:I25"/>
    <mergeCell ref="Q21:Q22"/>
    <mergeCell ref="B22:B25"/>
    <mergeCell ref="Q23:Q25"/>
    <mergeCell ref="A26:A30"/>
    <mergeCell ref="C26:C30"/>
    <mergeCell ref="E26:E30"/>
    <mergeCell ref="F26:F30"/>
    <mergeCell ref="G26:G30"/>
    <mergeCell ref="H26:H30"/>
    <mergeCell ref="I26:I30"/>
    <mergeCell ref="Q26:Q27"/>
    <mergeCell ref="B27:B30"/>
    <mergeCell ref="Q28:Q30"/>
    <mergeCell ref="H31:H32"/>
    <mergeCell ref="I31:I32"/>
    <mergeCell ref="K31:K32"/>
    <mergeCell ref="L31:L32"/>
    <mergeCell ref="M31:M32"/>
    <mergeCell ref="N31:N32"/>
    <mergeCell ref="A37:A38"/>
    <mergeCell ref="C37:C38"/>
    <mergeCell ref="E37:E38"/>
    <mergeCell ref="F37:F38"/>
    <mergeCell ref="G37:G38"/>
    <mergeCell ref="H37:H38"/>
    <mergeCell ref="N33:N36"/>
    <mergeCell ref="B34:B36"/>
    <mergeCell ref="F34:F36"/>
    <mergeCell ref="G34:G36"/>
    <mergeCell ref="A33:A36"/>
    <mergeCell ref="C33:C36"/>
    <mergeCell ref="E33:E36"/>
    <mergeCell ref="A31:A32"/>
    <mergeCell ref="C31:C32"/>
    <mergeCell ref="E31:E32"/>
    <mergeCell ref="F31:F32"/>
    <mergeCell ref="G31:G32"/>
    <mergeCell ref="T37:T38"/>
    <mergeCell ref="I37:I38"/>
    <mergeCell ref="K37:K38"/>
    <mergeCell ref="L37:L38"/>
    <mergeCell ref="M37:M38"/>
    <mergeCell ref="N37:N38"/>
    <mergeCell ref="O37:O38"/>
    <mergeCell ref="S31:S32"/>
    <mergeCell ref="T31:T32"/>
    <mergeCell ref="O33:O36"/>
    <mergeCell ref="Q33:Q34"/>
    <mergeCell ref="Q35:Q36"/>
    <mergeCell ref="O31:O32"/>
    <mergeCell ref="P31:P32"/>
    <mergeCell ref="Q31:Q32"/>
    <mergeCell ref="R31:R32"/>
    <mergeCell ref="H33:H36"/>
    <mergeCell ref="I33:I36"/>
    <mergeCell ref="K33:K36"/>
    <mergeCell ref="Q37:Q38"/>
    <mergeCell ref="R37:R38"/>
    <mergeCell ref="S37:S38"/>
    <mergeCell ref="I39:I40"/>
    <mergeCell ref="K39:K40"/>
    <mergeCell ref="N39:N40"/>
    <mergeCell ref="O39:O40"/>
    <mergeCell ref="Q39:Q40"/>
    <mergeCell ref="K44:O44"/>
    <mergeCell ref="Q44:Q45"/>
    <mergeCell ref="B45:B46"/>
    <mergeCell ref="K45:O45"/>
    <mergeCell ref="K46:O46"/>
    <mergeCell ref="A47:A49"/>
    <mergeCell ref="C47:C49"/>
    <mergeCell ref="E47:I49"/>
    <mergeCell ref="K47:O47"/>
    <mergeCell ref="Q47:Q48"/>
    <mergeCell ref="B48:B49"/>
    <mergeCell ref="K48:O48"/>
    <mergeCell ref="K49:O49"/>
    <mergeCell ref="A39:A40"/>
    <mergeCell ref="C39:C40"/>
    <mergeCell ref="E39:E40"/>
    <mergeCell ref="F39:F40"/>
    <mergeCell ref="G39:G40"/>
    <mergeCell ref="H39:H40"/>
    <mergeCell ref="B42:B43"/>
    <mergeCell ref="K42:O42"/>
    <mergeCell ref="K43:O43"/>
    <mergeCell ref="S62:S63"/>
    <mergeCell ref="T62:T63"/>
    <mergeCell ref="A60:A61"/>
    <mergeCell ref="C60:C61"/>
    <mergeCell ref="E60:I61"/>
    <mergeCell ref="K60:O61"/>
    <mergeCell ref="Q60:Q61"/>
    <mergeCell ref="R60:R61"/>
    <mergeCell ref="A41:A43"/>
    <mergeCell ref="C41:C43"/>
    <mergeCell ref="E41:I43"/>
    <mergeCell ref="K41:O41"/>
    <mergeCell ref="Q41:Q42"/>
    <mergeCell ref="A50:A52"/>
    <mergeCell ref="C50:C52"/>
    <mergeCell ref="E50:I52"/>
    <mergeCell ref="K50:O50"/>
    <mergeCell ref="Q50:Q51"/>
    <mergeCell ref="B51:B52"/>
    <mergeCell ref="K51:O51"/>
    <mergeCell ref="K52:O52"/>
    <mergeCell ref="A44:A46"/>
    <mergeCell ref="C44:C46"/>
    <mergeCell ref="E44:I46"/>
    <mergeCell ref="E58:I59"/>
    <mergeCell ref="A64:A65"/>
    <mergeCell ref="C64:C65"/>
    <mergeCell ref="E64:I65"/>
    <mergeCell ref="K64:O65"/>
    <mergeCell ref="Q64:Q65"/>
    <mergeCell ref="A66:T66"/>
    <mergeCell ref="Q68:Q69"/>
    <mergeCell ref="B69:B72"/>
    <mergeCell ref="K69:O69"/>
    <mergeCell ref="K70:O70"/>
    <mergeCell ref="Q70:Q72"/>
    <mergeCell ref="K71:O71"/>
    <mergeCell ref="K72:O72"/>
    <mergeCell ref="E67:I67"/>
    <mergeCell ref="K67:O67"/>
    <mergeCell ref="S60:S61"/>
    <mergeCell ref="T60:T61"/>
    <mergeCell ref="A62:A63"/>
    <mergeCell ref="C62:C63"/>
    <mergeCell ref="E62:I63"/>
    <mergeCell ref="K62:O63"/>
    <mergeCell ref="Q62:Q63"/>
    <mergeCell ref="R62:R63"/>
    <mergeCell ref="A53:T53"/>
    <mergeCell ref="A54:A55"/>
    <mergeCell ref="Q54:Q55"/>
    <mergeCell ref="K77:O77"/>
    <mergeCell ref="A78:A79"/>
    <mergeCell ref="C78:C79"/>
    <mergeCell ref="E78:I79"/>
    <mergeCell ref="K78:O78"/>
    <mergeCell ref="Q78:Q79"/>
    <mergeCell ref="K79:O79"/>
    <mergeCell ref="A73:A77"/>
    <mergeCell ref="C73:C77"/>
    <mergeCell ref="E73:I77"/>
    <mergeCell ref="K73:O73"/>
    <mergeCell ref="Q73:Q74"/>
    <mergeCell ref="B74:B77"/>
    <mergeCell ref="K74:O74"/>
    <mergeCell ref="K75:O75"/>
    <mergeCell ref="Q75:Q77"/>
    <mergeCell ref="K76:O76"/>
    <mergeCell ref="A68:A72"/>
    <mergeCell ref="C68:C72"/>
    <mergeCell ref="E68:I72"/>
    <mergeCell ref="K68:O68"/>
    <mergeCell ref="K85:O85"/>
    <mergeCell ref="A86:A89"/>
    <mergeCell ref="C86:C89"/>
    <mergeCell ref="E86:I89"/>
    <mergeCell ref="K86:O86"/>
    <mergeCell ref="B87:B89"/>
    <mergeCell ref="K87:O87"/>
    <mergeCell ref="S80:S81"/>
    <mergeCell ref="T80:T81"/>
    <mergeCell ref="A82:A85"/>
    <mergeCell ref="C82:C85"/>
    <mergeCell ref="E82:I85"/>
    <mergeCell ref="K82:O82"/>
    <mergeCell ref="B83:B85"/>
    <mergeCell ref="K83:O83"/>
    <mergeCell ref="Q83:Q85"/>
    <mergeCell ref="K84:O84"/>
    <mergeCell ref="A80:A81"/>
    <mergeCell ref="C80:C81"/>
    <mergeCell ref="E80:I81"/>
    <mergeCell ref="K80:O81"/>
    <mergeCell ref="Q80:Q81"/>
    <mergeCell ref="R80:R81"/>
    <mergeCell ref="Q87:Q89"/>
    <mergeCell ref="T90:T91"/>
    <mergeCell ref="Q96:Q97"/>
    <mergeCell ref="E100:I100"/>
    <mergeCell ref="B95:B100"/>
    <mergeCell ref="A94:A100"/>
    <mergeCell ref="E94:I99"/>
    <mergeCell ref="C94:C100"/>
    <mergeCell ref="K94:O100"/>
    <mergeCell ref="K88:O88"/>
    <mergeCell ref="K89:O89"/>
    <mergeCell ref="A92:A93"/>
    <mergeCell ref="C92:C93"/>
    <mergeCell ref="E92:I93"/>
    <mergeCell ref="K92:O92"/>
    <mergeCell ref="Q92:Q93"/>
    <mergeCell ref="K93:O93"/>
    <mergeCell ref="Q98:Q99"/>
    <mergeCell ref="Q94:Q95"/>
    <mergeCell ref="A90:A91"/>
    <mergeCell ref="B90:B91"/>
    <mergeCell ref="C90:C91"/>
    <mergeCell ref="E90:I90"/>
    <mergeCell ref="K90:O90"/>
    <mergeCell ref="D98:D100"/>
    <mergeCell ref="Q90:Q91"/>
    <mergeCell ref="R90:R91"/>
    <mergeCell ref="S90:S91"/>
    <mergeCell ref="A101:A102"/>
    <mergeCell ref="C101:C102"/>
    <mergeCell ref="E101:I102"/>
    <mergeCell ref="K101:O102"/>
    <mergeCell ref="Q101:Q102"/>
    <mergeCell ref="R101:R102"/>
    <mergeCell ref="S101:S102"/>
    <mergeCell ref="T101:T102"/>
    <mergeCell ref="A103:A108"/>
    <mergeCell ref="E103:I103"/>
    <mergeCell ref="K103:O103"/>
    <mergeCell ref="Q103:Q105"/>
    <mergeCell ref="R103:R105"/>
    <mergeCell ref="S103:S105"/>
    <mergeCell ref="T103:T105"/>
    <mergeCell ref="B104:B108"/>
    <mergeCell ref="Q106:Q108"/>
    <mergeCell ref="R106:R108"/>
    <mergeCell ref="S106:S108"/>
    <mergeCell ref="T106:T108"/>
    <mergeCell ref="E107:I107"/>
    <mergeCell ref="K107:O107"/>
    <mergeCell ref="E108:I108"/>
    <mergeCell ref="K108:O108"/>
    <mergeCell ref="E104:I104"/>
    <mergeCell ref="K104:O104"/>
    <mergeCell ref="E105:I105"/>
    <mergeCell ref="K105:O105"/>
    <mergeCell ref="E106:I106"/>
    <mergeCell ref="K106:O106"/>
    <mergeCell ref="S109:S110"/>
    <mergeCell ref="T109:T110"/>
    <mergeCell ref="A111:T111"/>
    <mergeCell ref="E112:I112"/>
    <mergeCell ref="K112:L112"/>
    <mergeCell ref="M112:O112"/>
    <mergeCell ref="A109:A110"/>
    <mergeCell ref="C109:C110"/>
    <mergeCell ref="E109:I110"/>
    <mergeCell ref="K109:O110"/>
    <mergeCell ref="Q109:Q110"/>
    <mergeCell ref="R109:R110"/>
    <mergeCell ref="Q116:Q118"/>
    <mergeCell ref="B117:B118"/>
    <mergeCell ref="K117:L117"/>
    <mergeCell ref="M117:O117"/>
    <mergeCell ref="K118:L118"/>
    <mergeCell ref="M118:O118"/>
    <mergeCell ref="M115:O115"/>
    <mergeCell ref="A116:A118"/>
    <mergeCell ref="C116:C118"/>
    <mergeCell ref="E116:I118"/>
    <mergeCell ref="K116:L116"/>
    <mergeCell ref="M116:O116"/>
    <mergeCell ref="A113:A115"/>
    <mergeCell ref="C113:C115"/>
    <mergeCell ref="E113:I115"/>
    <mergeCell ref="K113:L113"/>
    <mergeCell ref="M113:O113"/>
    <mergeCell ref="Q113:Q114"/>
    <mergeCell ref="B114:B115"/>
    <mergeCell ref="K114:L114"/>
    <mergeCell ref="M114:O114"/>
    <mergeCell ref="K115:L115"/>
    <mergeCell ref="A121:A122"/>
    <mergeCell ref="C121:C122"/>
    <mergeCell ref="E121:I122"/>
    <mergeCell ref="K121:L121"/>
    <mergeCell ref="M121:O121"/>
    <mergeCell ref="Q121:Q122"/>
    <mergeCell ref="K122:L122"/>
    <mergeCell ref="M122:O122"/>
    <mergeCell ref="A119:A120"/>
    <mergeCell ref="C119:C120"/>
    <mergeCell ref="E119:I120"/>
    <mergeCell ref="K119:L119"/>
    <mergeCell ref="M119:O119"/>
    <mergeCell ref="Q119:Q120"/>
    <mergeCell ref="K120:L120"/>
    <mergeCell ref="M120:O120"/>
    <mergeCell ref="T123:T124"/>
    <mergeCell ref="A126:A127"/>
    <mergeCell ref="C126:C127"/>
    <mergeCell ref="E126:I127"/>
    <mergeCell ref="K126:L126"/>
    <mergeCell ref="M126:O126"/>
    <mergeCell ref="K127:L127"/>
    <mergeCell ref="M127:O127"/>
    <mergeCell ref="A123:A124"/>
    <mergeCell ref="C123:C124"/>
    <mergeCell ref="E123:I124"/>
    <mergeCell ref="K123:L124"/>
    <mergeCell ref="M123:O124"/>
    <mergeCell ref="Q123:Q124"/>
    <mergeCell ref="E125:I125"/>
    <mergeCell ref="K125:L125"/>
    <mergeCell ref="M125:O125"/>
    <mergeCell ref="A128:A129"/>
    <mergeCell ref="C128:C129"/>
    <mergeCell ref="E128:I129"/>
    <mergeCell ref="K128:L128"/>
    <mergeCell ref="M128:O128"/>
    <mergeCell ref="K129:L129"/>
    <mergeCell ref="M129:O129"/>
    <mergeCell ref="R123:R124"/>
    <mergeCell ref="S123:S124"/>
    <mergeCell ref="Q130:Q132"/>
    <mergeCell ref="B131:B132"/>
    <mergeCell ref="K131:L131"/>
    <mergeCell ref="M131:O131"/>
    <mergeCell ref="K132:L132"/>
    <mergeCell ref="M132:O132"/>
    <mergeCell ref="M135:O135"/>
    <mergeCell ref="A133:A135"/>
    <mergeCell ref="C133:C135"/>
    <mergeCell ref="E133:I135"/>
    <mergeCell ref="K133:L133"/>
    <mergeCell ref="M133:O133"/>
    <mergeCell ref="Q133:Q135"/>
    <mergeCell ref="B134:B135"/>
    <mergeCell ref="K134:L134"/>
    <mergeCell ref="M134:O134"/>
    <mergeCell ref="K135:L135"/>
    <mergeCell ref="A130:A132"/>
    <mergeCell ref="C130:C132"/>
    <mergeCell ref="E130:I132"/>
    <mergeCell ref="K130:L130"/>
    <mergeCell ref="M130:O130"/>
    <mergeCell ref="Q136:Q138"/>
    <mergeCell ref="B137:B138"/>
    <mergeCell ref="K137:L137"/>
    <mergeCell ref="M137:O137"/>
    <mergeCell ref="K138:L138"/>
    <mergeCell ref="M138:O138"/>
    <mergeCell ref="M141:O141"/>
    <mergeCell ref="A136:A138"/>
    <mergeCell ref="C136:C138"/>
    <mergeCell ref="E136:I138"/>
    <mergeCell ref="K136:L136"/>
    <mergeCell ref="M136:O136"/>
    <mergeCell ref="A139:A141"/>
    <mergeCell ref="C139:C141"/>
    <mergeCell ref="E139:I141"/>
    <mergeCell ref="K139:L139"/>
    <mergeCell ref="M139:O139"/>
    <mergeCell ref="Q139:Q141"/>
    <mergeCell ref="B140:B141"/>
    <mergeCell ref="K140:L140"/>
    <mergeCell ref="M140:O140"/>
    <mergeCell ref="K141:L141"/>
    <mergeCell ref="R145:R146"/>
    <mergeCell ref="S145:S146"/>
    <mergeCell ref="T145:T146"/>
    <mergeCell ref="A145:A146"/>
    <mergeCell ref="C145:C146"/>
    <mergeCell ref="E145:I146"/>
    <mergeCell ref="Q145:Q146"/>
    <mergeCell ref="Q142:Q144"/>
    <mergeCell ref="B143:B144"/>
    <mergeCell ref="K143:L143"/>
    <mergeCell ref="M143:O143"/>
    <mergeCell ref="K144:L144"/>
    <mergeCell ref="M144:O144"/>
    <mergeCell ref="K145:L146"/>
    <mergeCell ref="M145:O146"/>
    <mergeCell ref="A142:A144"/>
    <mergeCell ref="C142:C144"/>
    <mergeCell ref="E142:I144"/>
    <mergeCell ref="K142:L142"/>
    <mergeCell ref="M142:O142"/>
  </mergeCells>
  <hyperlinks>
    <hyperlink ref="B5" r:id="rId1"/>
  </hyperlinks>
  <pageMargins left="0.7" right="0.7" top="0.75" bottom="0.75" header="0.3" footer="0.3"/>
  <pageSetup paperSize="9" scale="35" fitToHeight="0" orientation="portrait" horizontalDpi="1200" verticalDpi="1200" r:id="rId2"/>
  <rowBreaks count="3" manualBreakCount="3">
    <brk id="52" max="19" man="1"/>
    <brk id="89" max="16383" man="1"/>
    <brk id="124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tabSelected="1" view="pageBreakPreview" zoomScaleNormal="25" zoomScaleSheetLayoutView="100" workbookViewId="0"/>
  </sheetViews>
  <sheetFormatPr defaultRowHeight="12.75"/>
  <cols>
    <col min="1" max="1" width="7" customWidth="1"/>
    <col min="2" max="2" width="100.42578125" customWidth="1"/>
    <col min="3" max="3" width="15.140625" customWidth="1"/>
    <col min="4" max="4" width="15.42578125" customWidth="1"/>
    <col min="5" max="5" width="10.42578125" style="37" customWidth="1"/>
    <col min="6" max="6" width="23.28515625" customWidth="1"/>
    <col min="7" max="7" width="16.7109375" hidden="1" customWidth="1"/>
    <col min="8" max="8" width="9.140625" hidden="1" customWidth="1"/>
  </cols>
  <sheetData>
    <row r="1" spans="1:8" ht="35.25" customHeight="1">
      <c r="B1" s="658" t="s">
        <v>306</v>
      </c>
      <c r="C1" s="620"/>
      <c r="D1" s="620"/>
      <c r="E1" s="620"/>
    </row>
    <row r="2" spans="1:8" ht="18.75" customHeight="1">
      <c r="B2" s="209" t="s">
        <v>307</v>
      </c>
      <c r="C2" s="621"/>
      <c r="D2" s="621"/>
      <c r="E2" s="18"/>
    </row>
    <row r="3" spans="1:8" ht="20.25" customHeight="1">
      <c r="A3" s="1"/>
      <c r="B3" s="657" t="s">
        <v>308</v>
      </c>
      <c r="C3" s="622"/>
      <c r="D3" s="623"/>
      <c r="E3" s="19"/>
      <c r="F3" s="1"/>
      <c r="G3" s="3"/>
      <c r="H3" s="3"/>
    </row>
    <row r="4" spans="1:8" ht="21.75" customHeight="1">
      <c r="A4" s="1"/>
      <c r="B4" s="656" t="s">
        <v>309</v>
      </c>
      <c r="C4" s="622"/>
      <c r="D4" s="623"/>
      <c r="E4" s="19"/>
      <c r="F4" s="1"/>
      <c r="G4" s="3"/>
      <c r="H4" s="3"/>
    </row>
    <row r="5" spans="1:8" ht="42.75" customHeight="1">
      <c r="A5" s="1" t="s">
        <v>252</v>
      </c>
      <c r="B5" s="1"/>
      <c r="C5" s="1"/>
      <c r="D5" s="1"/>
      <c r="E5" s="20"/>
      <c r="F5" s="1"/>
      <c r="G5" s="2"/>
      <c r="H5" s="2"/>
    </row>
    <row r="6" spans="1:8" ht="25.5" customHeight="1">
      <c r="A6" s="624" t="s">
        <v>241</v>
      </c>
      <c r="B6" s="624"/>
      <c r="C6" s="624"/>
      <c r="D6" s="624"/>
      <c r="E6" s="624"/>
      <c r="F6" s="624"/>
      <c r="G6" s="3"/>
      <c r="H6" s="3"/>
    </row>
    <row r="7" spans="1:8" ht="33" customHeight="1">
      <c r="A7" s="625" t="s">
        <v>0</v>
      </c>
      <c r="B7" s="625" t="s">
        <v>1</v>
      </c>
      <c r="C7" s="625" t="s">
        <v>5</v>
      </c>
      <c r="D7" s="625" t="s">
        <v>6</v>
      </c>
      <c r="E7" s="627" t="s">
        <v>128</v>
      </c>
      <c r="F7" s="636" t="s">
        <v>203</v>
      </c>
      <c r="G7" s="629" t="s">
        <v>7</v>
      </c>
      <c r="H7" s="629" t="s">
        <v>8</v>
      </c>
    </row>
    <row r="8" spans="1:8" ht="33.75" customHeight="1">
      <c r="A8" s="626"/>
      <c r="B8" s="626"/>
      <c r="C8" s="626"/>
      <c r="D8" s="626"/>
      <c r="E8" s="628"/>
      <c r="F8" s="637"/>
      <c r="G8" s="630"/>
      <c r="H8" s="630"/>
    </row>
    <row r="9" spans="1:8" ht="39.75" customHeight="1">
      <c r="A9" s="484" t="s">
        <v>17</v>
      </c>
      <c r="B9" s="485"/>
      <c r="C9" s="4"/>
      <c r="D9" s="4"/>
      <c r="E9" s="21"/>
      <c r="F9" s="5"/>
      <c r="G9" s="4"/>
      <c r="H9" s="5"/>
    </row>
    <row r="10" spans="1:8" ht="39.75" customHeight="1">
      <c r="A10" s="547">
        <v>1</v>
      </c>
      <c r="B10" s="651" t="s">
        <v>257</v>
      </c>
      <c r="C10" s="566" t="s">
        <v>19</v>
      </c>
      <c r="D10" s="6" t="s">
        <v>20</v>
      </c>
      <c r="E10" s="22">
        <v>1</v>
      </c>
      <c r="F10" s="179">
        <v>13894</v>
      </c>
      <c r="G10" s="7">
        <f t="shared" ref="G10:G82" si="0">ROUNDUP(F10*1.15,0)</f>
        <v>15979</v>
      </c>
      <c r="H10" s="7">
        <f t="shared" ref="H10:H44" si="1">ROUNDUP(F10*1.3,0)</f>
        <v>18063</v>
      </c>
    </row>
    <row r="11" spans="1:8" ht="28.5" customHeight="1">
      <c r="A11" s="547"/>
      <c r="B11" s="535" t="s">
        <v>255</v>
      </c>
      <c r="C11" s="567"/>
      <c r="D11" s="8" t="s">
        <v>21</v>
      </c>
      <c r="E11" s="23">
        <v>1</v>
      </c>
      <c r="F11" s="179">
        <v>8067</v>
      </c>
      <c r="G11" s="7">
        <f t="shared" si="0"/>
        <v>9278</v>
      </c>
      <c r="H11" s="7">
        <f t="shared" si="1"/>
        <v>10488</v>
      </c>
    </row>
    <row r="12" spans="1:8" ht="28.5" customHeight="1">
      <c r="A12" s="547"/>
      <c r="B12" s="535"/>
      <c r="C12" s="566"/>
      <c r="D12" s="8" t="s">
        <v>23</v>
      </c>
      <c r="E12" s="23">
        <v>1</v>
      </c>
      <c r="F12" s="179">
        <v>3777</v>
      </c>
      <c r="G12" s="7">
        <f t="shared" si="0"/>
        <v>4344</v>
      </c>
      <c r="H12" s="7">
        <f t="shared" si="1"/>
        <v>4911</v>
      </c>
    </row>
    <row r="13" spans="1:8" ht="28.5" customHeight="1">
      <c r="A13" s="547"/>
      <c r="B13" s="535"/>
      <c r="C13" s="586"/>
      <c r="D13" s="8" t="s">
        <v>24</v>
      </c>
      <c r="E13" s="23">
        <v>4</v>
      </c>
      <c r="F13" s="179">
        <v>1271</v>
      </c>
      <c r="G13" s="7">
        <f t="shared" si="0"/>
        <v>1462</v>
      </c>
      <c r="H13" s="7">
        <f t="shared" si="1"/>
        <v>1653</v>
      </c>
    </row>
    <row r="14" spans="1:8" ht="28.5" customHeight="1">
      <c r="A14" s="547"/>
      <c r="B14" s="541"/>
      <c r="C14" s="567"/>
      <c r="D14" s="8" t="s">
        <v>92</v>
      </c>
      <c r="E14" s="23">
        <v>4</v>
      </c>
      <c r="F14" s="179">
        <v>413</v>
      </c>
      <c r="G14" s="7">
        <f t="shared" si="0"/>
        <v>475</v>
      </c>
      <c r="H14" s="7">
        <f t="shared" si="1"/>
        <v>537</v>
      </c>
    </row>
    <row r="15" spans="1:8" ht="36" customHeight="1">
      <c r="A15" s="599">
        <v>2</v>
      </c>
      <c r="B15" s="651" t="s">
        <v>256</v>
      </c>
      <c r="C15" s="566" t="s">
        <v>19</v>
      </c>
      <c r="D15" s="9" t="s">
        <v>20</v>
      </c>
      <c r="E15" s="24">
        <v>1</v>
      </c>
      <c r="F15" s="179">
        <v>10557</v>
      </c>
      <c r="G15" s="38">
        <f t="shared" si="0"/>
        <v>12141</v>
      </c>
      <c r="H15" s="38">
        <f t="shared" si="1"/>
        <v>13725</v>
      </c>
    </row>
    <row r="16" spans="1:8" ht="34.5" customHeight="1">
      <c r="A16" s="599"/>
      <c r="B16" s="597" t="s">
        <v>109</v>
      </c>
      <c r="C16" s="567"/>
      <c r="D16" s="10" t="s">
        <v>21</v>
      </c>
      <c r="E16" s="25">
        <v>1</v>
      </c>
      <c r="F16" s="179">
        <v>6129</v>
      </c>
      <c r="G16" s="38">
        <f t="shared" si="0"/>
        <v>7049</v>
      </c>
      <c r="H16" s="38">
        <f t="shared" si="1"/>
        <v>7968</v>
      </c>
    </row>
    <row r="17" spans="1:8" ht="27.75" customHeight="1">
      <c r="A17" s="599"/>
      <c r="B17" s="597"/>
      <c r="C17" s="566"/>
      <c r="D17" s="10" t="s">
        <v>27</v>
      </c>
      <c r="E17" s="25">
        <v>1</v>
      </c>
      <c r="F17" s="179">
        <v>3007</v>
      </c>
      <c r="G17" s="38">
        <f t="shared" si="0"/>
        <v>3459</v>
      </c>
      <c r="H17" s="38">
        <f t="shared" si="1"/>
        <v>3910</v>
      </c>
    </row>
    <row r="18" spans="1:8" ht="27.75" customHeight="1">
      <c r="A18" s="599"/>
      <c r="B18" s="597"/>
      <c r="C18" s="586"/>
      <c r="D18" s="10" t="s">
        <v>28</v>
      </c>
      <c r="E18" s="25">
        <v>4</v>
      </c>
      <c r="F18" s="179">
        <v>1025</v>
      </c>
      <c r="G18" s="38">
        <f t="shared" si="0"/>
        <v>1179</v>
      </c>
      <c r="H18" s="38">
        <f t="shared" si="1"/>
        <v>1333</v>
      </c>
    </row>
    <row r="19" spans="1:8" ht="27.75" customHeight="1">
      <c r="A19" s="599"/>
      <c r="B19" s="598"/>
      <c r="C19" s="567"/>
      <c r="D19" s="10" t="s">
        <v>29</v>
      </c>
      <c r="E19" s="25">
        <v>4</v>
      </c>
      <c r="F19" s="179">
        <v>345</v>
      </c>
      <c r="G19" s="38">
        <f t="shared" si="0"/>
        <v>397</v>
      </c>
      <c r="H19" s="38">
        <f t="shared" si="1"/>
        <v>449</v>
      </c>
    </row>
    <row r="20" spans="1:8" ht="38.25" customHeight="1">
      <c r="A20" s="547">
        <v>3</v>
      </c>
      <c r="B20" s="651" t="s">
        <v>258</v>
      </c>
      <c r="C20" s="566" t="s">
        <v>19</v>
      </c>
      <c r="D20" s="6" t="s">
        <v>20</v>
      </c>
      <c r="E20" s="22">
        <v>1</v>
      </c>
      <c r="F20" s="179">
        <v>10610</v>
      </c>
      <c r="G20" s="7">
        <f t="shared" si="0"/>
        <v>12202</v>
      </c>
      <c r="H20" s="7">
        <f t="shared" si="1"/>
        <v>13793</v>
      </c>
    </row>
    <row r="21" spans="1:8" ht="42" customHeight="1">
      <c r="A21" s="547"/>
      <c r="B21" s="552" t="s">
        <v>108</v>
      </c>
      <c r="C21" s="567"/>
      <c r="D21" s="8" t="s">
        <v>93</v>
      </c>
      <c r="E21" s="23">
        <v>1</v>
      </c>
      <c r="F21" s="179">
        <v>6673</v>
      </c>
      <c r="G21" s="7">
        <f t="shared" si="0"/>
        <v>7674</v>
      </c>
      <c r="H21" s="7">
        <f t="shared" si="1"/>
        <v>8675</v>
      </c>
    </row>
    <row r="22" spans="1:8" ht="31.5" customHeight="1">
      <c r="A22" s="547"/>
      <c r="B22" s="552"/>
      <c r="C22" s="566"/>
      <c r="D22" s="8" t="s">
        <v>27</v>
      </c>
      <c r="E22" s="23">
        <v>1</v>
      </c>
      <c r="F22" s="179">
        <v>3021</v>
      </c>
      <c r="G22" s="7">
        <f t="shared" si="0"/>
        <v>3475</v>
      </c>
      <c r="H22" s="7">
        <f t="shared" si="1"/>
        <v>3928</v>
      </c>
    </row>
    <row r="23" spans="1:8" ht="31.5" customHeight="1">
      <c r="A23" s="547"/>
      <c r="B23" s="552"/>
      <c r="C23" s="586"/>
      <c r="D23" s="8" t="s">
        <v>28</v>
      </c>
      <c r="E23" s="23">
        <v>4</v>
      </c>
      <c r="F23" s="179">
        <v>1028</v>
      </c>
      <c r="G23" s="7">
        <f t="shared" si="0"/>
        <v>1183</v>
      </c>
      <c r="H23" s="7">
        <f t="shared" si="1"/>
        <v>1337</v>
      </c>
    </row>
    <row r="24" spans="1:8" ht="33" customHeight="1">
      <c r="A24" s="547"/>
      <c r="B24" s="553"/>
      <c r="C24" s="567"/>
      <c r="D24" s="8" t="s">
        <v>29</v>
      </c>
      <c r="E24" s="23">
        <v>4</v>
      </c>
      <c r="F24" s="179">
        <v>346</v>
      </c>
      <c r="G24" s="7">
        <f t="shared" si="0"/>
        <v>398</v>
      </c>
      <c r="H24" s="7">
        <f t="shared" si="1"/>
        <v>450</v>
      </c>
    </row>
    <row r="25" spans="1:8" ht="38.25" customHeight="1">
      <c r="A25" s="599">
        <v>4</v>
      </c>
      <c r="B25" s="651" t="s">
        <v>260</v>
      </c>
      <c r="C25" s="566"/>
      <c r="D25" s="9" t="s">
        <v>34</v>
      </c>
      <c r="E25" s="24">
        <v>1</v>
      </c>
      <c r="F25" s="191">
        <v>8680</v>
      </c>
      <c r="G25" s="38">
        <f t="shared" si="0"/>
        <v>9982</v>
      </c>
      <c r="H25" s="38">
        <f t="shared" si="1"/>
        <v>11284</v>
      </c>
    </row>
    <row r="26" spans="1:8" ht="35.25" customHeight="1">
      <c r="A26" s="599"/>
      <c r="B26" s="597" t="s">
        <v>136</v>
      </c>
      <c r="C26" s="567"/>
      <c r="D26" s="10" t="s">
        <v>94</v>
      </c>
      <c r="E26" s="25">
        <v>1</v>
      </c>
      <c r="F26" s="179">
        <v>4964</v>
      </c>
      <c r="G26" s="38">
        <f t="shared" si="0"/>
        <v>5709</v>
      </c>
      <c r="H26" s="38">
        <f t="shared" si="1"/>
        <v>6454</v>
      </c>
    </row>
    <row r="27" spans="1:8" ht="22.5" customHeight="1">
      <c r="A27" s="599"/>
      <c r="B27" s="597"/>
      <c r="C27" s="566"/>
      <c r="D27" s="10" t="s">
        <v>95</v>
      </c>
      <c r="E27" s="25">
        <v>1</v>
      </c>
      <c r="F27" s="179">
        <v>2398</v>
      </c>
      <c r="G27" s="38">
        <f t="shared" si="0"/>
        <v>2758</v>
      </c>
      <c r="H27" s="38">
        <f t="shared" si="1"/>
        <v>3118</v>
      </c>
    </row>
    <row r="28" spans="1:8" ht="22.5" customHeight="1">
      <c r="A28" s="599"/>
      <c r="B28" s="597"/>
      <c r="C28" s="586"/>
      <c r="D28" s="10" t="s">
        <v>96</v>
      </c>
      <c r="E28" s="25">
        <v>4</v>
      </c>
      <c r="F28" s="179">
        <v>814</v>
      </c>
      <c r="G28" s="38">
        <f t="shared" si="0"/>
        <v>937</v>
      </c>
      <c r="H28" s="38">
        <f t="shared" si="1"/>
        <v>1059</v>
      </c>
    </row>
    <row r="29" spans="1:8" ht="22.5" customHeight="1">
      <c r="A29" s="599"/>
      <c r="B29" s="598"/>
      <c r="C29" s="567"/>
      <c r="D29" s="10" t="s">
        <v>25</v>
      </c>
      <c r="E29" s="25">
        <v>4</v>
      </c>
      <c r="F29" s="179">
        <v>269</v>
      </c>
      <c r="G29" s="38">
        <f t="shared" si="0"/>
        <v>310</v>
      </c>
      <c r="H29" s="38">
        <f t="shared" si="1"/>
        <v>350</v>
      </c>
    </row>
    <row r="30" spans="1:8" ht="22.5" customHeight="1">
      <c r="A30" s="558">
        <v>5</v>
      </c>
      <c r="B30" s="651" t="s">
        <v>179</v>
      </c>
      <c r="C30" s="174"/>
      <c r="D30" s="638" t="s">
        <v>174</v>
      </c>
      <c r="E30" s="643">
        <v>1</v>
      </c>
      <c r="F30" s="527">
        <v>9447</v>
      </c>
      <c r="G30" s="38">
        <f t="shared" si="0"/>
        <v>10865</v>
      </c>
      <c r="H30" s="38">
        <f t="shared" si="1"/>
        <v>12282</v>
      </c>
    </row>
    <row r="31" spans="1:8" ht="156.75" customHeight="1">
      <c r="A31" s="559"/>
      <c r="B31" s="164" t="s">
        <v>186</v>
      </c>
      <c r="C31" s="174"/>
      <c r="D31" s="639"/>
      <c r="E31" s="644"/>
      <c r="F31" s="528"/>
      <c r="G31" s="38"/>
      <c r="H31" s="38"/>
    </row>
    <row r="32" spans="1:8" ht="36.75" customHeight="1">
      <c r="A32" s="599">
        <v>6</v>
      </c>
      <c r="B32" s="651" t="s">
        <v>262</v>
      </c>
      <c r="C32" s="595" t="s">
        <v>19</v>
      </c>
      <c r="D32" s="110" t="s">
        <v>38</v>
      </c>
      <c r="E32" s="111">
        <v>1</v>
      </c>
      <c r="F32" s="179">
        <v>4083</v>
      </c>
      <c r="G32" s="7">
        <f>ROUNDUP(F32*1.15,0)</f>
        <v>4696</v>
      </c>
      <c r="H32" s="7">
        <f>ROUNDUP(F32*1.3,0)</f>
        <v>5308</v>
      </c>
    </row>
    <row r="33" spans="1:8" ht="36.75" customHeight="1">
      <c r="A33" s="599"/>
      <c r="B33" s="597" t="s">
        <v>39</v>
      </c>
      <c r="C33" s="596"/>
      <c r="D33" s="110" t="s">
        <v>42</v>
      </c>
      <c r="E33" s="111">
        <v>1</v>
      </c>
      <c r="F33" s="179">
        <v>13197</v>
      </c>
      <c r="G33" s="7">
        <f>ROUNDUP(F33*1.15,0)</f>
        <v>15177</v>
      </c>
      <c r="H33" s="7">
        <f>ROUNDUP(F33*1.3,0)</f>
        <v>17157</v>
      </c>
    </row>
    <row r="34" spans="1:8" ht="36" customHeight="1">
      <c r="A34" s="599"/>
      <c r="B34" s="597"/>
      <c r="C34" s="595" t="s">
        <v>22</v>
      </c>
      <c r="D34" s="110" t="s">
        <v>43</v>
      </c>
      <c r="E34" s="111">
        <v>1</v>
      </c>
      <c r="F34" s="179">
        <v>3476</v>
      </c>
      <c r="G34" s="7">
        <f>ROUNDUP(F34*1.15,0)</f>
        <v>3998</v>
      </c>
      <c r="H34" s="7">
        <f>ROUNDUP(F34*1.3,0)</f>
        <v>4519</v>
      </c>
    </row>
    <row r="35" spans="1:8" ht="38.25" customHeight="1">
      <c r="A35" s="599"/>
      <c r="B35" s="598"/>
      <c r="C35" s="596"/>
      <c r="D35" s="110" t="s">
        <v>44</v>
      </c>
      <c r="E35" s="111">
        <v>1</v>
      </c>
      <c r="F35" s="179">
        <v>1162</v>
      </c>
      <c r="G35" s="7">
        <f>ROUNDUP(F35*1.15,0)</f>
        <v>1337</v>
      </c>
      <c r="H35" s="7">
        <f>ROUNDUP(F35*1.3,0)</f>
        <v>1511</v>
      </c>
    </row>
    <row r="36" spans="1:8" ht="29.25" customHeight="1">
      <c r="A36" s="558">
        <v>7</v>
      </c>
      <c r="B36" s="651" t="s">
        <v>263</v>
      </c>
      <c r="C36" s="595" t="s">
        <v>35</v>
      </c>
      <c r="D36" s="604" t="s">
        <v>36</v>
      </c>
      <c r="E36" s="606">
        <v>1</v>
      </c>
      <c r="F36" s="589">
        <v>1622</v>
      </c>
      <c r="G36" s="38"/>
      <c r="H36" s="38"/>
    </row>
    <row r="37" spans="1:8" ht="56.25" customHeight="1">
      <c r="A37" s="640"/>
      <c r="B37" s="248" t="s">
        <v>238</v>
      </c>
      <c r="C37" s="614"/>
      <c r="D37" s="641"/>
      <c r="E37" s="642"/>
      <c r="F37" s="590"/>
      <c r="G37" s="38">
        <f>ROUNDUP(F36*1.15,0)</f>
        <v>1866</v>
      </c>
      <c r="H37" s="38">
        <f>ROUNDUP(F36*1.3,0)</f>
        <v>2109</v>
      </c>
    </row>
    <row r="38" spans="1:8" ht="45" customHeight="1">
      <c r="A38" s="599">
        <v>8</v>
      </c>
      <c r="B38" s="651" t="s">
        <v>264</v>
      </c>
      <c r="C38" s="616" t="s">
        <v>141</v>
      </c>
      <c r="D38" s="114" t="s">
        <v>27</v>
      </c>
      <c r="E38" s="24">
        <v>25</v>
      </c>
      <c r="F38" s="179">
        <v>648</v>
      </c>
    </row>
    <row r="39" spans="1:8" ht="87" customHeight="1">
      <c r="A39" s="599"/>
      <c r="B39" s="227" t="s">
        <v>150</v>
      </c>
      <c r="C39" s="617"/>
      <c r="D39" s="114" t="s">
        <v>140</v>
      </c>
      <c r="E39" s="24">
        <v>40</v>
      </c>
      <c r="F39" s="179">
        <v>344</v>
      </c>
    </row>
    <row r="40" spans="1:8" ht="38.25" customHeight="1">
      <c r="A40" s="618">
        <v>9</v>
      </c>
      <c r="B40" s="651" t="s">
        <v>266</v>
      </c>
      <c r="C40" s="619" t="s">
        <v>19</v>
      </c>
      <c r="D40" s="112" t="s">
        <v>47</v>
      </c>
      <c r="E40" s="113">
        <v>1</v>
      </c>
      <c r="F40" s="179">
        <v>6085</v>
      </c>
      <c r="G40" s="38">
        <f t="shared" si="0"/>
        <v>6998</v>
      </c>
      <c r="H40" s="38">
        <f t="shared" si="1"/>
        <v>7911</v>
      </c>
    </row>
    <row r="41" spans="1:8" ht="38.25" customHeight="1">
      <c r="A41" s="618"/>
      <c r="B41" s="612" t="s">
        <v>111</v>
      </c>
      <c r="C41" s="619"/>
      <c r="D41" s="112" t="s">
        <v>48</v>
      </c>
      <c r="E41" s="113">
        <v>1</v>
      </c>
      <c r="F41" s="179">
        <v>3180</v>
      </c>
      <c r="G41" s="38">
        <f t="shared" si="0"/>
        <v>3657</v>
      </c>
      <c r="H41" s="38">
        <f t="shared" si="1"/>
        <v>4134</v>
      </c>
    </row>
    <row r="42" spans="1:8" ht="72.75" customHeight="1">
      <c r="A42" s="618"/>
      <c r="B42" s="613"/>
      <c r="C42" s="175" t="s">
        <v>22</v>
      </c>
      <c r="D42" s="112" t="s">
        <v>49</v>
      </c>
      <c r="E42" s="113">
        <v>1</v>
      </c>
      <c r="F42" s="179">
        <v>1540</v>
      </c>
      <c r="G42" s="38">
        <f t="shared" si="0"/>
        <v>1771</v>
      </c>
      <c r="H42" s="38">
        <f t="shared" si="1"/>
        <v>2002</v>
      </c>
    </row>
    <row r="43" spans="1:8" ht="36.75" customHeight="1">
      <c r="A43" s="599">
        <v>10</v>
      </c>
      <c r="B43" s="651" t="s">
        <v>268</v>
      </c>
      <c r="C43" s="566" t="s">
        <v>19</v>
      </c>
      <c r="D43" s="9" t="s">
        <v>47</v>
      </c>
      <c r="E43" s="24">
        <v>1</v>
      </c>
      <c r="F43" s="179">
        <v>6437</v>
      </c>
      <c r="G43" s="7">
        <f t="shared" si="0"/>
        <v>7403</v>
      </c>
      <c r="H43" s="7">
        <f t="shared" si="1"/>
        <v>8369</v>
      </c>
    </row>
    <row r="44" spans="1:8" ht="36.75" customHeight="1">
      <c r="A44" s="599"/>
      <c r="B44" s="597" t="s">
        <v>112</v>
      </c>
      <c r="C44" s="567"/>
      <c r="D44" s="9" t="s">
        <v>48</v>
      </c>
      <c r="E44" s="24">
        <v>1</v>
      </c>
      <c r="F44" s="179">
        <v>3364</v>
      </c>
      <c r="G44" s="7">
        <f t="shared" si="0"/>
        <v>3869</v>
      </c>
      <c r="H44" s="7">
        <f t="shared" si="1"/>
        <v>4374</v>
      </c>
    </row>
    <row r="45" spans="1:8" ht="73.5" customHeight="1">
      <c r="A45" s="599"/>
      <c r="B45" s="598"/>
      <c r="C45" s="50" t="s">
        <v>22</v>
      </c>
      <c r="D45" s="9" t="s">
        <v>49</v>
      </c>
      <c r="E45" s="24">
        <v>1</v>
      </c>
      <c r="F45" s="179">
        <v>1628</v>
      </c>
      <c r="G45" s="7">
        <f t="shared" si="0"/>
        <v>1873</v>
      </c>
      <c r="H45" s="7">
        <f>ROUNDUP(F45*1.3,0)</f>
        <v>2117</v>
      </c>
    </row>
    <row r="46" spans="1:8" s="26" customFormat="1" ht="36.75" customHeight="1">
      <c r="A46" s="558">
        <v>11</v>
      </c>
      <c r="B46" s="651" t="s">
        <v>270</v>
      </c>
      <c r="C46" s="595" t="s">
        <v>19</v>
      </c>
      <c r="D46" s="112" t="s">
        <v>51</v>
      </c>
      <c r="E46" s="113">
        <v>1</v>
      </c>
      <c r="F46" s="179">
        <v>6135</v>
      </c>
      <c r="G46" s="7"/>
      <c r="H46" s="7"/>
    </row>
    <row r="47" spans="1:8" ht="36.75" customHeight="1">
      <c r="A47" s="640"/>
      <c r="B47" s="612" t="s">
        <v>52</v>
      </c>
      <c r="C47" s="614"/>
      <c r="D47" s="112" t="s">
        <v>53</v>
      </c>
      <c r="E47" s="113">
        <v>1</v>
      </c>
      <c r="F47" s="179">
        <v>3207</v>
      </c>
      <c r="G47" s="38">
        <f t="shared" si="0"/>
        <v>3689</v>
      </c>
      <c r="H47" s="38">
        <f>ROUNDUP(F47*1.3,0)</f>
        <v>4170</v>
      </c>
    </row>
    <row r="48" spans="1:8" ht="78" customHeight="1">
      <c r="A48" s="559"/>
      <c r="B48" s="613"/>
      <c r="C48" s="175" t="s">
        <v>22</v>
      </c>
      <c r="D48" s="112" t="s">
        <v>54</v>
      </c>
      <c r="E48" s="113">
        <v>1</v>
      </c>
      <c r="F48" s="179">
        <v>1552</v>
      </c>
      <c r="G48" s="38">
        <f t="shared" si="0"/>
        <v>1785</v>
      </c>
      <c r="H48" s="38">
        <f>ROUNDUP(F48*1.3,0)</f>
        <v>2018</v>
      </c>
    </row>
    <row r="49" spans="1:8" ht="36.75" customHeight="1">
      <c r="A49" s="599">
        <v>12</v>
      </c>
      <c r="B49" s="651" t="s">
        <v>272</v>
      </c>
      <c r="C49" s="595" t="s">
        <v>19</v>
      </c>
      <c r="D49" s="9" t="s">
        <v>51</v>
      </c>
      <c r="E49" s="24">
        <v>1</v>
      </c>
      <c r="F49" s="179">
        <v>6135</v>
      </c>
      <c r="G49" s="7">
        <f t="shared" si="0"/>
        <v>7056</v>
      </c>
      <c r="H49" s="7">
        <f t="shared" ref="H49:H82" si="2">ROUNDUP(F49*1.3,0)</f>
        <v>7976</v>
      </c>
    </row>
    <row r="50" spans="1:8" ht="36.75" customHeight="1">
      <c r="A50" s="599"/>
      <c r="B50" s="597" t="s">
        <v>55</v>
      </c>
      <c r="C50" s="614"/>
      <c r="D50" s="170" t="s">
        <v>53</v>
      </c>
      <c r="E50" s="24">
        <v>1</v>
      </c>
      <c r="F50" s="179">
        <v>3207</v>
      </c>
      <c r="G50" s="7">
        <f t="shared" si="0"/>
        <v>3689</v>
      </c>
      <c r="H50" s="7">
        <f t="shared" si="2"/>
        <v>4170</v>
      </c>
    </row>
    <row r="51" spans="1:8" ht="73.5" customHeight="1">
      <c r="A51" s="542"/>
      <c r="B51" s="615"/>
      <c r="C51" s="200" t="s">
        <v>22</v>
      </c>
      <c r="D51" s="201" t="s">
        <v>49</v>
      </c>
      <c r="E51" s="202">
        <v>1</v>
      </c>
      <c r="F51" s="199">
        <v>1552</v>
      </c>
      <c r="G51" s="7">
        <f t="shared" si="0"/>
        <v>1785</v>
      </c>
      <c r="H51" s="7">
        <f t="shared" si="2"/>
        <v>2018</v>
      </c>
    </row>
    <row r="52" spans="1:8" ht="36.75" customHeight="1">
      <c r="A52" s="484" t="s">
        <v>218</v>
      </c>
      <c r="B52" s="485"/>
      <c r="C52" s="4"/>
      <c r="D52" s="226"/>
      <c r="E52" s="226"/>
      <c r="F52" s="225"/>
      <c r="G52" s="225"/>
      <c r="H52" s="224"/>
    </row>
    <row r="53" spans="1:8" ht="47.25" customHeight="1">
      <c r="A53" s="509">
        <v>1</v>
      </c>
      <c r="B53" s="652" t="s">
        <v>208</v>
      </c>
      <c r="C53" s="595"/>
      <c r="D53" s="511" t="s">
        <v>36</v>
      </c>
      <c r="E53" s="610">
        <v>1</v>
      </c>
      <c r="F53" s="512">
        <v>7875</v>
      </c>
      <c r="G53" s="7"/>
      <c r="H53" s="7"/>
    </row>
    <row r="54" spans="1:8" ht="123.75" customHeight="1">
      <c r="A54" s="509"/>
      <c r="B54" s="211" t="s">
        <v>211</v>
      </c>
      <c r="C54" s="596"/>
      <c r="D54" s="511"/>
      <c r="E54" s="611"/>
      <c r="F54" s="513"/>
      <c r="G54" s="7"/>
      <c r="H54" s="7"/>
    </row>
    <row r="55" spans="1:8" ht="42" customHeight="1">
      <c r="A55" s="520">
        <v>2</v>
      </c>
      <c r="B55" s="653" t="s">
        <v>212</v>
      </c>
      <c r="C55" s="595"/>
      <c r="D55" s="522" t="s">
        <v>94</v>
      </c>
      <c r="E55" s="610">
        <v>1</v>
      </c>
      <c r="F55" s="512">
        <v>12672</v>
      </c>
      <c r="G55" s="7"/>
      <c r="H55" s="7"/>
    </row>
    <row r="56" spans="1:8" ht="139.5" customHeight="1">
      <c r="A56" s="520"/>
      <c r="B56" s="223" t="s">
        <v>215</v>
      </c>
      <c r="C56" s="596"/>
      <c r="D56" s="522"/>
      <c r="E56" s="611"/>
      <c r="F56" s="513"/>
      <c r="G56" s="7"/>
      <c r="H56" s="7"/>
    </row>
    <row r="57" spans="1:8" ht="26.25" customHeight="1">
      <c r="A57" s="558">
        <v>13</v>
      </c>
      <c r="B57" s="651" t="s">
        <v>274</v>
      </c>
      <c r="C57" s="595" t="s">
        <v>19</v>
      </c>
      <c r="D57" s="604" t="s">
        <v>57</v>
      </c>
      <c r="E57" s="606">
        <v>1</v>
      </c>
      <c r="F57" s="589">
        <v>19880</v>
      </c>
      <c r="G57" s="7"/>
      <c r="H57" s="7"/>
    </row>
    <row r="58" spans="1:8" ht="79.5" customHeight="1">
      <c r="A58" s="559"/>
      <c r="B58" s="121" t="s">
        <v>137</v>
      </c>
      <c r="C58" s="596"/>
      <c r="D58" s="605"/>
      <c r="E58" s="607"/>
      <c r="F58" s="590"/>
      <c r="G58" s="38">
        <f>ROUNDUP(F57*1.15,0)</f>
        <v>22862</v>
      </c>
      <c r="H58" s="38">
        <f>ROUNDUP(F57*1.3,0)</f>
        <v>25844</v>
      </c>
    </row>
    <row r="59" spans="1:8" ht="23.25">
      <c r="A59" s="542">
        <v>14</v>
      </c>
      <c r="B59" s="651" t="s">
        <v>192</v>
      </c>
      <c r="C59" s="122"/>
      <c r="D59" s="608" t="s">
        <v>57</v>
      </c>
      <c r="E59" s="610">
        <v>1</v>
      </c>
      <c r="F59" s="527">
        <v>23975</v>
      </c>
      <c r="G59" s="38"/>
      <c r="H59" s="38"/>
    </row>
    <row r="60" spans="1:8" ht="88.5" customHeight="1">
      <c r="A60" s="544"/>
      <c r="B60" s="63" t="s">
        <v>193</v>
      </c>
      <c r="C60" s="122"/>
      <c r="D60" s="609"/>
      <c r="E60" s="611"/>
      <c r="F60" s="528"/>
      <c r="G60" s="38"/>
      <c r="H60" s="38"/>
    </row>
    <row r="61" spans="1:8" ht="33.75" customHeight="1">
      <c r="A61" s="558">
        <v>15</v>
      </c>
      <c r="B61" s="651" t="s">
        <v>58</v>
      </c>
      <c r="C61" s="595"/>
      <c r="D61" s="112" t="s">
        <v>60</v>
      </c>
      <c r="E61" s="113">
        <v>5</v>
      </c>
      <c r="F61" s="208">
        <v>374</v>
      </c>
      <c r="G61" s="38"/>
      <c r="H61" s="38"/>
    </row>
    <row r="62" spans="1:8" ht="76.5" customHeight="1">
      <c r="A62" s="559"/>
      <c r="B62" s="123" t="s">
        <v>113</v>
      </c>
      <c r="C62" s="596"/>
      <c r="D62" s="112" t="s">
        <v>101</v>
      </c>
      <c r="E62" s="113">
        <v>1</v>
      </c>
      <c r="F62" s="208">
        <v>1416</v>
      </c>
      <c r="G62" s="7">
        <f>ROUNDUP(F61*1.15,0)</f>
        <v>431</v>
      </c>
      <c r="H62" s="7">
        <f>ROUNDUP(F61*1.3,0)</f>
        <v>487</v>
      </c>
    </row>
    <row r="63" spans="1:8" ht="26.25">
      <c r="A63" s="573" t="s">
        <v>61</v>
      </c>
      <c r="B63" s="574"/>
      <c r="C63" s="574"/>
      <c r="D63" s="574"/>
      <c r="E63" s="574"/>
      <c r="F63" s="574"/>
      <c r="G63" s="574"/>
      <c r="H63" s="575"/>
    </row>
    <row r="64" spans="1:8" ht="41.25" customHeight="1">
      <c r="A64" s="599">
        <v>16</v>
      </c>
      <c r="B64" s="651" t="s">
        <v>275</v>
      </c>
      <c r="C64" s="566" t="s">
        <v>19</v>
      </c>
      <c r="D64" s="9" t="s">
        <v>57</v>
      </c>
      <c r="E64" s="24">
        <v>1</v>
      </c>
      <c r="F64" s="191">
        <v>7298</v>
      </c>
      <c r="G64" s="7">
        <f>ROUNDUP(F64*1.15,0)</f>
        <v>8393</v>
      </c>
      <c r="H64" s="7">
        <f>ROUNDUP(F64*1.3,0)</f>
        <v>9488</v>
      </c>
    </row>
    <row r="65" spans="1:8" ht="36" customHeight="1">
      <c r="A65" s="599"/>
      <c r="B65" s="597" t="s">
        <v>68</v>
      </c>
      <c r="C65" s="567"/>
      <c r="D65" s="10" t="s">
        <v>69</v>
      </c>
      <c r="E65" s="25">
        <v>1</v>
      </c>
      <c r="F65" s="191">
        <v>4415</v>
      </c>
      <c r="G65" s="7">
        <f>ROUNDUP(F65*1.15,0)</f>
        <v>5078</v>
      </c>
      <c r="H65" s="7">
        <f>ROUNDUP(F65*1.3,0)</f>
        <v>5740</v>
      </c>
    </row>
    <row r="66" spans="1:8" ht="24" customHeight="1">
      <c r="A66" s="599"/>
      <c r="B66" s="597"/>
      <c r="C66" s="566"/>
      <c r="D66" s="10" t="s">
        <v>70</v>
      </c>
      <c r="E66" s="25">
        <v>1</v>
      </c>
      <c r="F66" s="191">
        <v>2126</v>
      </c>
      <c r="G66" s="7"/>
      <c r="H66" s="7"/>
    </row>
    <row r="67" spans="1:8" ht="24" customHeight="1">
      <c r="A67" s="599"/>
      <c r="B67" s="597"/>
      <c r="C67" s="586"/>
      <c r="D67" s="13" t="s">
        <v>71</v>
      </c>
      <c r="E67" s="28">
        <v>4</v>
      </c>
      <c r="F67" s="191">
        <v>708</v>
      </c>
      <c r="G67" s="7">
        <f t="shared" ref="G67:G74" si="3">ROUNDUP(F67*1.15,0)</f>
        <v>815</v>
      </c>
      <c r="H67" s="7">
        <f t="shared" ref="H67:H74" si="4">ROUNDUP(F67*1.3,0)</f>
        <v>921</v>
      </c>
    </row>
    <row r="68" spans="1:8" ht="37.5" customHeight="1">
      <c r="A68" s="599"/>
      <c r="B68" s="598"/>
      <c r="C68" s="567"/>
      <c r="D68" s="10" t="s">
        <v>72</v>
      </c>
      <c r="E68" s="25">
        <v>4</v>
      </c>
      <c r="F68" s="191">
        <v>244</v>
      </c>
      <c r="G68" s="7">
        <f t="shared" si="3"/>
        <v>281</v>
      </c>
      <c r="H68" s="7">
        <f t="shared" si="4"/>
        <v>318</v>
      </c>
    </row>
    <row r="69" spans="1:8" ht="36.75" customHeight="1">
      <c r="A69" s="547">
        <v>17</v>
      </c>
      <c r="B69" s="651" t="s">
        <v>276</v>
      </c>
      <c r="C69" s="566" t="s">
        <v>19</v>
      </c>
      <c r="D69" s="6" t="s">
        <v>57</v>
      </c>
      <c r="E69" s="22">
        <v>1</v>
      </c>
      <c r="F69" s="191">
        <v>7298</v>
      </c>
      <c r="G69" s="38">
        <f t="shared" si="3"/>
        <v>8393</v>
      </c>
      <c r="H69" s="38">
        <f t="shared" si="4"/>
        <v>9488</v>
      </c>
    </row>
    <row r="70" spans="1:8" ht="36.75" customHeight="1">
      <c r="A70" s="547"/>
      <c r="B70" s="552" t="s">
        <v>73</v>
      </c>
      <c r="C70" s="567"/>
      <c r="D70" s="8" t="s">
        <v>69</v>
      </c>
      <c r="E70" s="23">
        <v>1</v>
      </c>
      <c r="F70" s="191">
        <v>4415</v>
      </c>
      <c r="G70" s="38">
        <f t="shared" si="3"/>
        <v>5078</v>
      </c>
      <c r="H70" s="38">
        <f t="shared" si="4"/>
        <v>5740</v>
      </c>
    </row>
    <row r="71" spans="1:8" ht="24" customHeight="1">
      <c r="A71" s="547"/>
      <c r="B71" s="552"/>
      <c r="C71" s="566"/>
      <c r="D71" s="8" t="s">
        <v>70</v>
      </c>
      <c r="E71" s="23">
        <v>1</v>
      </c>
      <c r="F71" s="191">
        <v>2126</v>
      </c>
      <c r="G71" s="38">
        <f t="shared" si="3"/>
        <v>2445</v>
      </c>
      <c r="H71" s="38">
        <f t="shared" si="4"/>
        <v>2764</v>
      </c>
    </row>
    <row r="72" spans="1:8" ht="24" customHeight="1">
      <c r="A72" s="547"/>
      <c r="B72" s="552"/>
      <c r="C72" s="586"/>
      <c r="D72" s="12" t="s">
        <v>71</v>
      </c>
      <c r="E72" s="27">
        <v>4</v>
      </c>
      <c r="F72" s="191">
        <v>708</v>
      </c>
      <c r="G72" s="38">
        <f t="shared" si="3"/>
        <v>815</v>
      </c>
      <c r="H72" s="38">
        <f t="shared" si="4"/>
        <v>921</v>
      </c>
    </row>
    <row r="73" spans="1:8" ht="24" customHeight="1">
      <c r="A73" s="547"/>
      <c r="B73" s="553"/>
      <c r="C73" s="567"/>
      <c r="D73" s="8" t="s">
        <v>72</v>
      </c>
      <c r="E73" s="23">
        <v>4</v>
      </c>
      <c r="F73" s="191">
        <v>244</v>
      </c>
      <c r="G73" s="38">
        <f t="shared" si="3"/>
        <v>281</v>
      </c>
      <c r="H73" s="38">
        <f t="shared" si="4"/>
        <v>318</v>
      </c>
    </row>
    <row r="74" spans="1:8" ht="24" customHeight="1">
      <c r="A74" s="542">
        <v>18</v>
      </c>
      <c r="B74" s="651" t="s">
        <v>277</v>
      </c>
      <c r="C74" s="566" t="s">
        <v>19</v>
      </c>
      <c r="D74" s="9" t="s">
        <v>51</v>
      </c>
      <c r="E74" s="24">
        <v>1</v>
      </c>
      <c r="F74" s="191">
        <v>5439</v>
      </c>
      <c r="G74" s="38">
        <f t="shared" si="3"/>
        <v>6255</v>
      </c>
      <c r="H74" s="38">
        <f t="shared" si="4"/>
        <v>7071</v>
      </c>
    </row>
    <row r="75" spans="1:8" ht="59.25" customHeight="1">
      <c r="A75" s="544"/>
      <c r="B75" s="75" t="s">
        <v>160</v>
      </c>
      <c r="C75" s="567"/>
      <c r="D75" s="9" t="s">
        <v>53</v>
      </c>
      <c r="E75" s="24">
        <v>1</v>
      </c>
      <c r="F75" s="191">
        <v>3213</v>
      </c>
      <c r="G75" s="38"/>
      <c r="H75" s="38"/>
    </row>
    <row r="76" spans="1:8" ht="24" customHeight="1">
      <c r="A76" s="547">
        <v>19</v>
      </c>
      <c r="B76" s="651" t="s">
        <v>278</v>
      </c>
      <c r="C76" s="566" t="s">
        <v>19</v>
      </c>
      <c r="D76" s="600" t="s">
        <v>51</v>
      </c>
      <c r="E76" s="602">
        <v>1</v>
      </c>
      <c r="F76" s="589">
        <v>4526</v>
      </c>
      <c r="G76" s="38">
        <f t="shared" si="0"/>
        <v>5205</v>
      </c>
      <c r="H76" s="38">
        <f t="shared" si="2"/>
        <v>5884</v>
      </c>
    </row>
    <row r="77" spans="1:8" ht="59.25" customHeight="1">
      <c r="A77" s="547"/>
      <c r="B77" s="44" t="s">
        <v>130</v>
      </c>
      <c r="C77" s="567"/>
      <c r="D77" s="601"/>
      <c r="E77" s="603"/>
      <c r="F77" s="590"/>
      <c r="G77" s="38"/>
      <c r="H77" s="38"/>
    </row>
    <row r="78" spans="1:8" ht="49.5" customHeight="1">
      <c r="A78" s="543">
        <v>20</v>
      </c>
      <c r="B78" s="651" t="s">
        <v>279</v>
      </c>
      <c r="C78" s="566" t="s">
        <v>19</v>
      </c>
      <c r="D78" s="591" t="s">
        <v>53</v>
      </c>
      <c r="E78" s="593">
        <v>1</v>
      </c>
      <c r="F78" s="589">
        <v>2674</v>
      </c>
      <c r="G78" s="38">
        <f t="shared" si="0"/>
        <v>3076</v>
      </c>
      <c r="H78" s="38">
        <f t="shared" si="2"/>
        <v>3477</v>
      </c>
    </row>
    <row r="79" spans="1:8" ht="32.25" customHeight="1">
      <c r="A79" s="543"/>
      <c r="B79" s="597" t="s">
        <v>161</v>
      </c>
      <c r="C79" s="567"/>
      <c r="D79" s="592"/>
      <c r="E79" s="594"/>
      <c r="F79" s="590"/>
      <c r="G79" s="38"/>
      <c r="H79" s="38"/>
    </row>
    <row r="80" spans="1:8" ht="24" customHeight="1">
      <c r="A80" s="543"/>
      <c r="B80" s="597"/>
      <c r="C80" s="566"/>
      <c r="D80" s="10" t="s">
        <v>54</v>
      </c>
      <c r="E80" s="25">
        <v>1</v>
      </c>
      <c r="F80" s="191">
        <v>1295</v>
      </c>
      <c r="G80" s="38"/>
      <c r="H80" s="38"/>
    </row>
    <row r="81" spans="1:8" ht="24" customHeight="1">
      <c r="A81" s="543"/>
      <c r="B81" s="597"/>
      <c r="C81" s="586"/>
      <c r="D81" s="13" t="s">
        <v>65</v>
      </c>
      <c r="E81" s="28">
        <v>4</v>
      </c>
      <c r="F81" s="191">
        <v>436</v>
      </c>
      <c r="G81" s="38">
        <f t="shared" si="0"/>
        <v>502</v>
      </c>
      <c r="H81" s="38">
        <f t="shared" si="2"/>
        <v>567</v>
      </c>
    </row>
    <row r="82" spans="1:8" ht="24" customHeight="1">
      <c r="A82" s="544"/>
      <c r="B82" s="598"/>
      <c r="C82" s="567"/>
      <c r="D82" s="13" t="s">
        <v>66</v>
      </c>
      <c r="E82" s="28">
        <v>4</v>
      </c>
      <c r="F82" s="191">
        <v>148</v>
      </c>
      <c r="G82" s="38">
        <f t="shared" si="0"/>
        <v>171</v>
      </c>
      <c r="H82" s="38">
        <f t="shared" si="2"/>
        <v>193</v>
      </c>
    </row>
    <row r="83" spans="1:8" ht="35.25" customHeight="1">
      <c r="A83" s="547">
        <v>21</v>
      </c>
      <c r="B83" s="651" t="s">
        <v>281</v>
      </c>
      <c r="C83" s="566" t="s">
        <v>19</v>
      </c>
      <c r="D83" s="579" t="s">
        <v>53</v>
      </c>
      <c r="E83" s="582">
        <v>1</v>
      </c>
      <c r="F83" s="527">
        <v>2674</v>
      </c>
      <c r="G83" s="38">
        <v>4166</v>
      </c>
      <c r="H83" s="38">
        <v>4709</v>
      </c>
    </row>
    <row r="84" spans="1:8" ht="35.25" customHeight="1">
      <c r="A84" s="547"/>
      <c r="B84" s="552" t="s">
        <v>162</v>
      </c>
      <c r="C84" s="567"/>
      <c r="D84" s="581"/>
      <c r="E84" s="584"/>
      <c r="F84" s="528"/>
      <c r="G84" s="38">
        <v>2177</v>
      </c>
      <c r="H84" s="38">
        <v>2461</v>
      </c>
    </row>
    <row r="85" spans="1:8" ht="22.5" customHeight="1">
      <c r="A85" s="547"/>
      <c r="B85" s="552"/>
      <c r="C85" s="566"/>
      <c r="D85" s="8" t="s">
        <v>54</v>
      </c>
      <c r="E85" s="23">
        <v>1</v>
      </c>
      <c r="F85" s="191">
        <v>1295</v>
      </c>
      <c r="G85" s="38"/>
      <c r="H85" s="38"/>
    </row>
    <row r="86" spans="1:8" ht="22.5" customHeight="1">
      <c r="A86" s="547"/>
      <c r="B86" s="552"/>
      <c r="C86" s="586"/>
      <c r="D86" s="12" t="s">
        <v>65</v>
      </c>
      <c r="E86" s="27">
        <v>4</v>
      </c>
      <c r="F86" s="191">
        <v>436</v>
      </c>
      <c r="G86" s="38">
        <v>321</v>
      </c>
      <c r="H86" s="38">
        <v>363</v>
      </c>
    </row>
    <row r="87" spans="1:8" ht="22.5" customHeight="1">
      <c r="A87" s="547"/>
      <c r="B87" s="553"/>
      <c r="C87" s="567"/>
      <c r="D87" s="12" t="s">
        <v>66</v>
      </c>
      <c r="E87" s="27">
        <v>4</v>
      </c>
      <c r="F87" s="191">
        <v>148</v>
      </c>
      <c r="G87" s="38">
        <v>121</v>
      </c>
      <c r="H87" s="38">
        <v>137</v>
      </c>
    </row>
    <row r="88" spans="1:8" ht="46.5" customHeight="1">
      <c r="A88" s="542">
        <v>22</v>
      </c>
      <c r="B88" s="651" t="s">
        <v>283</v>
      </c>
      <c r="C88" s="566"/>
      <c r="D88" s="43" t="s">
        <v>142</v>
      </c>
      <c r="E88" s="45">
        <v>25</v>
      </c>
      <c r="F88" s="191">
        <v>542</v>
      </c>
      <c r="G88" s="42"/>
      <c r="H88" s="42"/>
    </row>
    <row r="89" spans="1:8" ht="88.5" customHeight="1">
      <c r="A89" s="544"/>
      <c r="B89" s="11" t="s">
        <v>151</v>
      </c>
      <c r="C89" s="567"/>
      <c r="D89" s="43" t="s">
        <v>91</v>
      </c>
      <c r="E89" s="45">
        <v>40</v>
      </c>
      <c r="F89" s="191">
        <v>291</v>
      </c>
      <c r="G89" s="42"/>
      <c r="H89" s="42"/>
    </row>
    <row r="90" spans="1:8" ht="36.75" customHeight="1">
      <c r="A90" s="529">
        <v>23</v>
      </c>
      <c r="B90" s="651" t="s">
        <v>285</v>
      </c>
      <c r="C90" s="566"/>
      <c r="D90" s="99" t="s">
        <v>253</v>
      </c>
      <c r="E90" s="254">
        <v>1</v>
      </c>
      <c r="F90" s="261">
        <v>4830</v>
      </c>
      <c r="G90" s="42"/>
      <c r="H90" s="42"/>
    </row>
    <row r="91" spans="1:8" s="81" customFormat="1" ht="32.25" customHeight="1">
      <c r="A91" s="530"/>
      <c r="B91" s="356" t="s">
        <v>243</v>
      </c>
      <c r="C91" s="567"/>
      <c r="D91" s="99" t="s">
        <v>244</v>
      </c>
      <c r="E91" s="254">
        <v>1</v>
      </c>
      <c r="F91" s="253">
        <v>2231</v>
      </c>
      <c r="G91" s="255"/>
      <c r="H91" s="255"/>
    </row>
    <row r="92" spans="1:8" s="81" customFormat="1" ht="43.5" customHeight="1">
      <c r="A92" s="530"/>
      <c r="B92" s="356"/>
      <c r="C92" s="595"/>
      <c r="D92" s="99" t="s">
        <v>245</v>
      </c>
      <c r="E92" s="254">
        <v>1</v>
      </c>
      <c r="F92" s="253">
        <v>1391</v>
      </c>
      <c r="G92" s="255"/>
      <c r="H92" s="255"/>
    </row>
    <row r="93" spans="1:8" s="81" customFormat="1" ht="38.25" customHeight="1">
      <c r="A93" s="530"/>
      <c r="B93" s="356"/>
      <c r="C93" s="596"/>
      <c r="D93" s="99" t="s">
        <v>246</v>
      </c>
      <c r="E93" s="254">
        <v>1</v>
      </c>
      <c r="F93" s="253">
        <v>754</v>
      </c>
      <c r="G93" s="255"/>
      <c r="H93" s="255"/>
    </row>
    <row r="94" spans="1:8" s="30" customFormat="1" ht="48" customHeight="1">
      <c r="A94" s="530"/>
      <c r="B94" s="356"/>
      <c r="C94" s="566"/>
      <c r="D94" s="99" t="s">
        <v>254</v>
      </c>
      <c r="E94" s="254">
        <v>4</v>
      </c>
      <c r="F94" s="265">
        <v>264</v>
      </c>
      <c r="G94" s="29"/>
      <c r="H94" s="29"/>
    </row>
    <row r="95" spans="1:8" s="30" customFormat="1" ht="43.5" customHeight="1">
      <c r="A95" s="530"/>
      <c r="B95" s="356"/>
      <c r="C95" s="567"/>
      <c r="D95" s="99" t="s">
        <v>247</v>
      </c>
      <c r="E95" s="254">
        <v>9</v>
      </c>
      <c r="F95" s="265">
        <v>264</v>
      </c>
      <c r="G95" s="29"/>
      <c r="H95" s="29"/>
    </row>
    <row r="96" spans="1:8" s="30" customFormat="1" ht="81" customHeight="1">
      <c r="A96" s="531"/>
      <c r="B96" s="357"/>
      <c r="C96" s="31"/>
      <c r="D96" s="99" t="s">
        <v>248</v>
      </c>
      <c r="E96" s="23">
        <v>16</v>
      </c>
      <c r="F96" s="191">
        <v>212</v>
      </c>
      <c r="G96" s="29"/>
      <c r="H96" s="29"/>
    </row>
    <row r="97" spans="1:8" s="30" customFormat="1" ht="30" customHeight="1">
      <c r="A97" s="542">
        <v>24</v>
      </c>
      <c r="B97" s="651" t="s">
        <v>287</v>
      </c>
      <c r="C97" s="566"/>
      <c r="D97" s="591" t="s">
        <v>145</v>
      </c>
      <c r="E97" s="593">
        <v>9</v>
      </c>
      <c r="F97" s="589">
        <v>794</v>
      </c>
      <c r="G97" s="29"/>
      <c r="H97" s="29"/>
    </row>
    <row r="98" spans="1:8" s="30" customFormat="1" ht="138.75" customHeight="1">
      <c r="A98" s="544"/>
      <c r="B98" s="11" t="s">
        <v>202</v>
      </c>
      <c r="C98" s="567"/>
      <c r="D98" s="592"/>
      <c r="E98" s="594"/>
      <c r="F98" s="590"/>
      <c r="G98" s="29"/>
      <c r="H98" s="29"/>
    </row>
    <row r="99" spans="1:8" s="15" customFormat="1" ht="36" customHeight="1">
      <c r="A99" s="529">
        <v>25</v>
      </c>
      <c r="B99" s="651" t="s">
        <v>288</v>
      </c>
      <c r="C99" s="566" t="s">
        <v>19</v>
      </c>
      <c r="D99" s="579" t="s">
        <v>106</v>
      </c>
      <c r="E99" s="582">
        <v>1</v>
      </c>
      <c r="F99" s="527">
        <v>17484</v>
      </c>
      <c r="G99" s="576">
        <f>F99*1.15</f>
        <v>20106.599999999999</v>
      </c>
      <c r="H99" s="576">
        <f>F99*1.3</f>
        <v>22729.200000000001</v>
      </c>
    </row>
    <row r="100" spans="1:8" s="15" customFormat="1" ht="14.25" customHeight="1">
      <c r="A100" s="530"/>
      <c r="B100" s="552" t="s">
        <v>115</v>
      </c>
      <c r="C100" s="586"/>
      <c r="D100" s="580"/>
      <c r="E100" s="583"/>
      <c r="F100" s="587"/>
      <c r="G100" s="577"/>
      <c r="H100" s="577"/>
    </row>
    <row r="101" spans="1:8" s="15" customFormat="1" ht="14.25" customHeight="1">
      <c r="A101" s="530"/>
      <c r="B101" s="552"/>
      <c r="C101" s="586"/>
      <c r="D101" s="581"/>
      <c r="E101" s="584"/>
      <c r="F101" s="588"/>
      <c r="G101" s="578"/>
      <c r="H101" s="578"/>
    </row>
    <row r="102" spans="1:8" s="15" customFormat="1" ht="22.5" customHeight="1">
      <c r="A102" s="530"/>
      <c r="B102" s="552"/>
      <c r="C102" s="586"/>
      <c r="D102" s="579" t="s">
        <v>107</v>
      </c>
      <c r="E102" s="582">
        <v>1</v>
      </c>
      <c r="F102" s="527">
        <v>8509</v>
      </c>
      <c r="G102" s="576">
        <f>F102*1.15</f>
        <v>9785.3499999999985</v>
      </c>
      <c r="H102" s="576">
        <f>F102*1.3</f>
        <v>11061.7</v>
      </c>
    </row>
    <row r="103" spans="1:8" s="15" customFormat="1" ht="22.5" customHeight="1">
      <c r="A103" s="530"/>
      <c r="B103" s="552"/>
      <c r="C103" s="586"/>
      <c r="D103" s="580"/>
      <c r="E103" s="583"/>
      <c r="F103" s="585"/>
      <c r="G103" s="577"/>
      <c r="H103" s="577"/>
    </row>
    <row r="104" spans="1:8" s="15" customFormat="1" ht="22.5" customHeight="1">
      <c r="A104" s="531"/>
      <c r="B104" s="553"/>
      <c r="C104" s="567"/>
      <c r="D104" s="581"/>
      <c r="E104" s="584"/>
      <c r="F104" s="528"/>
      <c r="G104" s="578"/>
      <c r="H104" s="578"/>
    </row>
    <row r="105" spans="1:8" s="30" customFormat="1" ht="30" customHeight="1">
      <c r="A105" s="542">
        <v>26</v>
      </c>
      <c r="B105" s="651" t="s">
        <v>290</v>
      </c>
      <c r="C105" s="566" t="s">
        <v>19</v>
      </c>
      <c r="D105" s="568" t="s">
        <v>77</v>
      </c>
      <c r="E105" s="570">
        <v>1</v>
      </c>
      <c r="F105" s="572">
        <v>11599</v>
      </c>
      <c r="G105" s="32"/>
      <c r="H105" s="32"/>
    </row>
    <row r="106" spans="1:8" s="30" customFormat="1" ht="79.5" customHeight="1">
      <c r="A106" s="544"/>
      <c r="B106" s="11" t="s">
        <v>116</v>
      </c>
      <c r="C106" s="567"/>
      <c r="D106" s="569"/>
      <c r="E106" s="571"/>
      <c r="F106" s="572"/>
      <c r="G106" s="33">
        <f>ROUNDUP(F105*1.15,0)</f>
        <v>13339</v>
      </c>
      <c r="H106" s="33">
        <f>ROUNDUP(F105*1.3,0)</f>
        <v>15079</v>
      </c>
    </row>
    <row r="107" spans="1:8" ht="26.25">
      <c r="A107" s="573" t="s">
        <v>78</v>
      </c>
      <c r="B107" s="574"/>
      <c r="C107" s="574"/>
      <c r="D107" s="574"/>
      <c r="E107" s="574"/>
      <c r="F107" s="574"/>
      <c r="G107" s="574"/>
      <c r="H107" s="575"/>
    </row>
    <row r="108" spans="1:8" s="15" customFormat="1" ht="55.5" customHeight="1">
      <c r="A108" s="530">
        <v>27</v>
      </c>
      <c r="B108" s="651" t="s">
        <v>292</v>
      </c>
      <c r="C108" s="532" t="s">
        <v>84</v>
      </c>
      <c r="D108" s="178" t="s">
        <v>125</v>
      </c>
      <c r="E108" s="177">
        <v>1</v>
      </c>
      <c r="F108" s="171">
        <v>2228</v>
      </c>
      <c r="G108" s="34"/>
      <c r="H108" s="34"/>
    </row>
    <row r="109" spans="1:8" s="15" customFormat="1" ht="57.75" customHeight="1">
      <c r="A109" s="530"/>
      <c r="B109" s="552" t="s">
        <v>117</v>
      </c>
      <c r="C109" s="534"/>
      <c r="D109" s="16" t="s">
        <v>127</v>
      </c>
      <c r="E109" s="36">
        <v>1</v>
      </c>
      <c r="F109" s="171">
        <v>727</v>
      </c>
      <c r="G109" s="176">
        <f t="shared" ref="G109:G128" si="5">ROUNDUP(F109*1.15,0)</f>
        <v>837</v>
      </c>
      <c r="H109" s="176">
        <f t="shared" ref="H109:H128" si="6">ROUNDUP(F109*1.3,0)</f>
        <v>946</v>
      </c>
    </row>
    <row r="110" spans="1:8" s="15" customFormat="1" ht="76.5" customHeight="1">
      <c r="A110" s="531"/>
      <c r="B110" s="553"/>
      <c r="C110" s="47" t="s">
        <v>165</v>
      </c>
      <c r="D110" s="16" t="s">
        <v>126</v>
      </c>
      <c r="E110" s="36">
        <v>9</v>
      </c>
      <c r="F110" s="171">
        <v>229</v>
      </c>
      <c r="G110" s="176">
        <f t="shared" si="5"/>
        <v>264</v>
      </c>
      <c r="H110" s="176">
        <f t="shared" si="6"/>
        <v>298</v>
      </c>
    </row>
    <row r="111" spans="1:8" s="15" customFormat="1" ht="68.25" customHeight="1">
      <c r="A111" s="543">
        <v>28</v>
      </c>
      <c r="B111" s="651" t="s">
        <v>188</v>
      </c>
      <c r="C111" s="548"/>
      <c r="D111" s="173" t="s">
        <v>54</v>
      </c>
      <c r="E111" s="172">
        <v>1</v>
      </c>
      <c r="F111" s="171">
        <v>2380</v>
      </c>
      <c r="G111" s="34"/>
      <c r="H111" s="34"/>
    </row>
    <row r="112" spans="1:8" s="15" customFormat="1" ht="68.25" customHeight="1">
      <c r="A112" s="543"/>
      <c r="B112" s="351" t="s">
        <v>199</v>
      </c>
      <c r="C112" s="549"/>
      <c r="D112" s="17" t="s">
        <v>119</v>
      </c>
      <c r="E112" s="35">
        <v>1</v>
      </c>
      <c r="F112" s="171">
        <v>761</v>
      </c>
      <c r="G112" s="176">
        <f t="shared" ref="G112:G115" si="7">ROUNDUP(F112*1.15,0)</f>
        <v>876</v>
      </c>
      <c r="H112" s="176">
        <f t="shared" ref="H112:H115" si="8">ROUNDUP(F112*1.3,0)</f>
        <v>990</v>
      </c>
    </row>
    <row r="113" spans="1:8" s="15" customFormat="1" ht="68.25" customHeight="1">
      <c r="A113" s="544"/>
      <c r="B113" s="351"/>
      <c r="C113" s="549"/>
      <c r="D113" s="17" t="s">
        <v>72</v>
      </c>
      <c r="E113" s="35">
        <v>4</v>
      </c>
      <c r="F113" s="171">
        <v>238</v>
      </c>
      <c r="G113" s="176">
        <f t="shared" si="7"/>
        <v>274</v>
      </c>
      <c r="H113" s="176">
        <f t="shared" si="8"/>
        <v>310</v>
      </c>
    </row>
    <row r="114" spans="1:8" s="15" customFormat="1" ht="23.25">
      <c r="A114" s="558">
        <v>29</v>
      </c>
      <c r="B114" s="651" t="s">
        <v>180</v>
      </c>
      <c r="C114" s="564"/>
      <c r="D114" s="125" t="s">
        <v>181</v>
      </c>
      <c r="E114" s="126">
        <v>1</v>
      </c>
      <c r="F114" s="171">
        <v>4271</v>
      </c>
      <c r="G114" s="176">
        <f t="shared" si="7"/>
        <v>4912</v>
      </c>
      <c r="H114" s="176">
        <f t="shared" si="8"/>
        <v>5553</v>
      </c>
    </row>
    <row r="115" spans="1:8" s="15" customFormat="1" ht="200.25" customHeight="1">
      <c r="A115" s="559"/>
      <c r="B115" s="124" t="s">
        <v>198</v>
      </c>
      <c r="C115" s="565"/>
      <c r="D115" s="127" t="s">
        <v>182</v>
      </c>
      <c r="E115" s="126">
        <v>1</v>
      </c>
      <c r="F115" s="171">
        <v>1424</v>
      </c>
      <c r="G115" s="176">
        <f t="shared" si="7"/>
        <v>1638</v>
      </c>
      <c r="H115" s="176">
        <f t="shared" si="8"/>
        <v>1852</v>
      </c>
    </row>
    <row r="116" spans="1:8" s="30" customFormat="1" ht="34.5" customHeight="1">
      <c r="A116" s="547">
        <v>30</v>
      </c>
      <c r="B116" s="651" t="s">
        <v>294</v>
      </c>
      <c r="C116" s="549" t="s">
        <v>120</v>
      </c>
      <c r="D116" s="560" t="s">
        <v>119</v>
      </c>
      <c r="E116" s="562">
        <v>1</v>
      </c>
      <c r="F116" s="527">
        <v>672</v>
      </c>
      <c r="G116" s="33">
        <f t="shared" si="5"/>
        <v>773</v>
      </c>
      <c r="H116" s="33">
        <f t="shared" si="6"/>
        <v>874</v>
      </c>
    </row>
    <row r="117" spans="1:8" s="30" customFormat="1" ht="43.5" customHeight="1">
      <c r="A117" s="547"/>
      <c r="B117" s="552" t="s">
        <v>118</v>
      </c>
      <c r="C117" s="533"/>
      <c r="D117" s="561"/>
      <c r="E117" s="563"/>
      <c r="F117" s="528"/>
      <c r="G117" s="33"/>
      <c r="H117" s="33"/>
    </row>
    <row r="118" spans="1:8" s="30" customFormat="1" ht="95.25" customHeight="1">
      <c r="A118" s="547"/>
      <c r="B118" s="553"/>
      <c r="C118" s="534"/>
      <c r="D118" s="16" t="s">
        <v>66</v>
      </c>
      <c r="E118" s="36">
        <v>4</v>
      </c>
      <c r="F118" s="171">
        <v>236</v>
      </c>
      <c r="G118" s="33">
        <f t="shared" si="5"/>
        <v>272</v>
      </c>
      <c r="H118" s="33">
        <f t="shared" si="6"/>
        <v>307</v>
      </c>
    </row>
    <row r="119" spans="1:8" s="30" customFormat="1" ht="33.75" customHeight="1">
      <c r="A119" s="542">
        <v>31</v>
      </c>
      <c r="B119" s="651" t="s">
        <v>296</v>
      </c>
      <c r="C119" s="548" t="s">
        <v>171</v>
      </c>
      <c r="D119" s="554" t="s">
        <v>167</v>
      </c>
      <c r="E119" s="556">
        <v>20</v>
      </c>
      <c r="F119" s="527">
        <v>260</v>
      </c>
      <c r="G119" s="33"/>
      <c r="H119" s="33"/>
    </row>
    <row r="120" spans="1:8" s="30" customFormat="1" ht="62.25" customHeight="1">
      <c r="A120" s="544"/>
      <c r="B120" s="46" t="s">
        <v>172</v>
      </c>
      <c r="C120" s="534"/>
      <c r="D120" s="555"/>
      <c r="E120" s="557"/>
      <c r="F120" s="528"/>
      <c r="G120" s="33"/>
      <c r="H120" s="33"/>
    </row>
    <row r="121" spans="1:8" s="30" customFormat="1" ht="74.25" customHeight="1">
      <c r="A121" s="529">
        <v>32</v>
      </c>
      <c r="B121" s="651" t="s">
        <v>297</v>
      </c>
      <c r="C121" s="205"/>
      <c r="D121" s="206" t="s">
        <v>91</v>
      </c>
      <c r="E121" s="207">
        <v>1</v>
      </c>
      <c r="F121" s="203">
        <v>1357</v>
      </c>
      <c r="G121" s="33"/>
      <c r="H121" s="33"/>
    </row>
    <row r="122" spans="1:8" s="30" customFormat="1" ht="102.75" customHeight="1">
      <c r="A122" s="531"/>
      <c r="B122" s="204" t="s">
        <v>100</v>
      </c>
      <c r="C122" s="47" t="s">
        <v>84</v>
      </c>
      <c r="D122" s="16" t="s">
        <v>97</v>
      </c>
      <c r="E122" s="36">
        <v>4</v>
      </c>
      <c r="F122" s="208">
        <v>419</v>
      </c>
      <c r="G122" s="33"/>
      <c r="H122" s="33"/>
    </row>
    <row r="123" spans="1:8" s="30" customFormat="1" ht="42" customHeight="1">
      <c r="A123" s="542">
        <v>33</v>
      </c>
      <c r="B123" s="651" t="s">
        <v>299</v>
      </c>
      <c r="C123" s="548" t="s">
        <v>166</v>
      </c>
      <c r="D123" s="554" t="s">
        <v>149</v>
      </c>
      <c r="E123" s="556">
        <v>1</v>
      </c>
      <c r="F123" s="527">
        <v>3834</v>
      </c>
      <c r="G123" s="33"/>
      <c r="H123" s="33"/>
    </row>
    <row r="124" spans="1:8" s="30" customFormat="1" ht="36.75" customHeight="1">
      <c r="A124" s="543"/>
      <c r="B124" s="545" t="s">
        <v>184</v>
      </c>
      <c r="C124" s="550"/>
      <c r="D124" s="555"/>
      <c r="E124" s="557"/>
      <c r="F124" s="528"/>
      <c r="G124" s="33"/>
      <c r="H124" s="33"/>
    </row>
    <row r="125" spans="1:8" s="30" customFormat="1" ht="74.25" customHeight="1">
      <c r="A125" s="544"/>
      <c r="B125" s="546"/>
      <c r="C125" s="47" t="s">
        <v>165</v>
      </c>
      <c r="D125" s="173" t="s">
        <v>148</v>
      </c>
      <c r="E125" s="172">
        <v>9</v>
      </c>
      <c r="F125" s="171">
        <v>1269</v>
      </c>
      <c r="G125" s="33"/>
      <c r="H125" s="33"/>
    </row>
    <row r="126" spans="1:8" s="15" customFormat="1" ht="38.25" customHeight="1">
      <c r="A126" s="547">
        <v>34</v>
      </c>
      <c r="B126" s="651" t="s">
        <v>301</v>
      </c>
      <c r="C126" s="548"/>
      <c r="D126" s="178" t="s">
        <v>23</v>
      </c>
      <c r="E126" s="177">
        <v>1</v>
      </c>
      <c r="F126" s="171">
        <v>1026</v>
      </c>
      <c r="G126" s="551">
        <f>ROUNDUP(F126*1.15,0)</f>
        <v>1180</v>
      </c>
      <c r="H126" s="551">
        <f>ROUNDUP(F126*1.3,0)</f>
        <v>1334</v>
      </c>
    </row>
    <row r="127" spans="1:8" s="15" customFormat="1" ht="38.25" customHeight="1">
      <c r="A127" s="547"/>
      <c r="B127" s="552" t="s">
        <v>88</v>
      </c>
      <c r="C127" s="549"/>
      <c r="D127" s="16" t="s">
        <v>24</v>
      </c>
      <c r="E127" s="36">
        <v>1</v>
      </c>
      <c r="F127" s="171">
        <v>344</v>
      </c>
      <c r="G127" s="551"/>
      <c r="H127" s="551"/>
    </row>
    <row r="128" spans="1:8" s="15" customFormat="1" ht="47.25" customHeight="1">
      <c r="A128" s="547"/>
      <c r="B128" s="553"/>
      <c r="C128" s="550"/>
      <c r="D128" s="16" t="s">
        <v>72</v>
      </c>
      <c r="E128" s="36">
        <v>4</v>
      </c>
      <c r="F128" s="171">
        <v>100</v>
      </c>
      <c r="G128" s="176">
        <f t="shared" si="5"/>
        <v>115</v>
      </c>
      <c r="H128" s="176">
        <f t="shared" si="6"/>
        <v>130</v>
      </c>
    </row>
    <row r="129" spans="1:8" s="30" customFormat="1" ht="54.75" customHeight="1">
      <c r="A129" s="542">
        <v>35</v>
      </c>
      <c r="B129" s="654" t="s">
        <v>302</v>
      </c>
      <c r="C129" s="532"/>
      <c r="D129" s="17" t="s">
        <v>90</v>
      </c>
      <c r="E129" s="35">
        <v>1</v>
      </c>
      <c r="F129" s="171">
        <v>2096</v>
      </c>
      <c r="G129" s="41"/>
      <c r="H129" s="41"/>
    </row>
    <row r="130" spans="1:8" s="30" customFormat="1" ht="54.75" customHeight="1">
      <c r="A130" s="543"/>
      <c r="B130" s="545" t="s">
        <v>131</v>
      </c>
      <c r="C130" s="533"/>
      <c r="D130" s="17" t="s">
        <v>91</v>
      </c>
      <c r="E130" s="35">
        <v>1</v>
      </c>
      <c r="F130" s="179">
        <v>673</v>
      </c>
      <c r="G130" s="41"/>
      <c r="H130" s="41"/>
    </row>
    <row r="131" spans="1:8" s="30" customFormat="1" ht="54.75" customHeight="1">
      <c r="A131" s="544"/>
      <c r="B131" s="546"/>
      <c r="C131" s="534"/>
      <c r="D131" s="17" t="s">
        <v>97</v>
      </c>
      <c r="E131" s="35">
        <v>4</v>
      </c>
      <c r="F131" s="171">
        <v>208</v>
      </c>
      <c r="G131" s="41"/>
      <c r="H131" s="41"/>
    </row>
    <row r="132" spans="1:8" s="30" customFormat="1" ht="49.5" customHeight="1">
      <c r="A132" s="529">
        <v>36</v>
      </c>
      <c r="B132" s="651" t="s">
        <v>303</v>
      </c>
      <c r="C132" s="532" t="s">
        <v>22</v>
      </c>
      <c r="D132" s="16" t="s">
        <v>90</v>
      </c>
      <c r="E132" s="36">
        <v>1</v>
      </c>
      <c r="F132" s="171">
        <v>1746</v>
      </c>
      <c r="G132" s="33">
        <f>ROUNDUP(F132*1.15,0)</f>
        <v>2008</v>
      </c>
      <c r="H132" s="33">
        <f>ROUNDUP(F132*1.3,0)</f>
        <v>2270</v>
      </c>
    </row>
    <row r="133" spans="1:8" s="30" customFormat="1" ht="49.5" customHeight="1">
      <c r="A133" s="530"/>
      <c r="B133" s="535" t="s">
        <v>138</v>
      </c>
      <c r="C133" s="533"/>
      <c r="D133" s="16" t="s">
        <v>91</v>
      </c>
      <c r="E133" s="36">
        <v>1</v>
      </c>
      <c r="F133" s="179">
        <v>561</v>
      </c>
      <c r="G133" s="33">
        <f>ROUNDUP(F133*1.15,0)</f>
        <v>646</v>
      </c>
      <c r="H133" s="33">
        <f>ROUNDUP(F133*1.3,0)</f>
        <v>730</v>
      </c>
    </row>
    <row r="134" spans="1:8" s="30" customFormat="1" ht="49.5" customHeight="1">
      <c r="A134" s="531"/>
      <c r="B134" s="541"/>
      <c r="C134" s="534"/>
      <c r="D134" s="16" t="s">
        <v>97</v>
      </c>
      <c r="E134" s="36">
        <v>4</v>
      </c>
      <c r="F134" s="171">
        <v>174</v>
      </c>
      <c r="G134" s="41"/>
      <c r="H134" s="41"/>
    </row>
    <row r="135" spans="1:8" s="30" customFormat="1" ht="39" customHeight="1">
      <c r="A135" s="542">
        <v>37</v>
      </c>
      <c r="B135" s="651" t="s">
        <v>304</v>
      </c>
      <c r="C135" s="532" t="s">
        <v>22</v>
      </c>
      <c r="D135" s="17" t="s">
        <v>90</v>
      </c>
      <c r="E135" s="35">
        <v>1</v>
      </c>
      <c r="F135" s="171">
        <v>2567</v>
      </c>
      <c r="G135" s="41"/>
      <c r="H135" s="41"/>
    </row>
    <row r="136" spans="1:8" s="30" customFormat="1" ht="39" customHeight="1">
      <c r="A136" s="543"/>
      <c r="B136" s="545" t="s">
        <v>139</v>
      </c>
      <c r="C136" s="533"/>
      <c r="D136" s="17" t="s">
        <v>91</v>
      </c>
      <c r="E136" s="35">
        <v>1</v>
      </c>
      <c r="F136" s="179">
        <v>823</v>
      </c>
      <c r="G136" s="41"/>
      <c r="H136" s="41"/>
    </row>
    <row r="137" spans="1:8" s="30" customFormat="1" ht="39" customHeight="1">
      <c r="A137" s="544"/>
      <c r="B137" s="546"/>
      <c r="C137" s="534"/>
      <c r="D137" s="17" t="s">
        <v>97</v>
      </c>
      <c r="E137" s="35">
        <v>4</v>
      </c>
      <c r="F137" s="171">
        <v>253</v>
      </c>
      <c r="G137" s="41"/>
      <c r="H137" s="41"/>
    </row>
    <row r="138" spans="1:8" s="30" customFormat="1" ht="48" customHeight="1">
      <c r="A138" s="529">
        <v>38</v>
      </c>
      <c r="B138" s="651" t="s">
        <v>305</v>
      </c>
      <c r="C138" s="532" t="s">
        <v>22</v>
      </c>
      <c r="D138" s="16" t="s">
        <v>90</v>
      </c>
      <c r="E138" s="36">
        <v>1</v>
      </c>
      <c r="F138" s="171">
        <v>2709</v>
      </c>
      <c r="G138" s="41"/>
      <c r="H138" s="41"/>
    </row>
    <row r="139" spans="1:8" s="30" customFormat="1" ht="48" customHeight="1">
      <c r="A139" s="530"/>
      <c r="B139" s="535" t="s">
        <v>134</v>
      </c>
      <c r="C139" s="533"/>
      <c r="D139" s="16" t="s">
        <v>91</v>
      </c>
      <c r="E139" s="36">
        <v>1</v>
      </c>
      <c r="F139" s="179">
        <v>868</v>
      </c>
      <c r="G139" s="41"/>
      <c r="H139" s="41"/>
    </row>
    <row r="140" spans="1:8" s="30" customFormat="1" ht="56.25" customHeight="1">
      <c r="A140" s="531"/>
      <c r="B140" s="535"/>
      <c r="C140" s="534"/>
      <c r="D140" s="16" t="s">
        <v>97</v>
      </c>
      <c r="E140" s="36">
        <v>4</v>
      </c>
      <c r="F140" s="179">
        <v>268</v>
      </c>
      <c r="G140" s="41"/>
      <c r="H140" s="41"/>
    </row>
    <row r="141" spans="1:8" ht="30.75" customHeight="1">
      <c r="A141" s="536">
        <v>39</v>
      </c>
      <c r="B141" s="651" t="s">
        <v>187</v>
      </c>
      <c r="C141" s="537"/>
      <c r="D141" s="539" t="s">
        <v>185</v>
      </c>
      <c r="E141" s="525">
        <v>1</v>
      </c>
      <c r="F141" s="527">
        <v>3335</v>
      </c>
    </row>
    <row r="142" spans="1:8" ht="165">
      <c r="A142" s="536"/>
      <c r="B142" s="187" t="s">
        <v>201</v>
      </c>
      <c r="C142" s="538"/>
      <c r="D142" s="540"/>
      <c r="E142" s="526"/>
      <c r="F142" s="528"/>
    </row>
    <row r="143" spans="1:8" ht="29.25" customHeight="1">
      <c r="A143" s="503">
        <v>40</v>
      </c>
      <c r="B143" s="655" t="s">
        <v>206</v>
      </c>
      <c r="C143" s="631"/>
      <c r="D143" s="634" t="s">
        <v>27</v>
      </c>
      <c r="E143" s="635">
        <v>1</v>
      </c>
      <c r="F143" s="527">
        <v>1817</v>
      </c>
    </row>
    <row r="144" spans="1:8" ht="65.25" customHeight="1">
      <c r="A144" s="504"/>
      <c r="B144" s="468" t="s">
        <v>205</v>
      </c>
      <c r="C144" s="632"/>
      <c r="D144" s="634"/>
      <c r="E144" s="635"/>
      <c r="F144" s="528"/>
    </row>
    <row r="145" spans="1:6" ht="91.5" customHeight="1">
      <c r="A145" s="505"/>
      <c r="B145" s="469"/>
      <c r="C145" s="633"/>
      <c r="D145" s="188" t="s">
        <v>140</v>
      </c>
      <c r="E145" s="192">
        <v>1</v>
      </c>
      <c r="F145" s="191">
        <v>943</v>
      </c>
    </row>
  </sheetData>
  <mergeCells count="194">
    <mergeCell ref="A55:A56"/>
    <mergeCell ref="D53:D54"/>
    <mergeCell ref="D55:D56"/>
    <mergeCell ref="C53:C54"/>
    <mergeCell ref="C55:C56"/>
    <mergeCell ref="E53:E54"/>
    <mergeCell ref="E55:E56"/>
    <mergeCell ref="F53:F54"/>
    <mergeCell ref="F55:F56"/>
    <mergeCell ref="A143:A145"/>
    <mergeCell ref="B144:B145"/>
    <mergeCell ref="C143:C145"/>
    <mergeCell ref="D143:D144"/>
    <mergeCell ref="E143:E144"/>
    <mergeCell ref="F143:F144"/>
    <mergeCell ref="F7:F8"/>
    <mergeCell ref="A30:A31"/>
    <mergeCell ref="D30:D31"/>
    <mergeCell ref="A36:A37"/>
    <mergeCell ref="C36:C37"/>
    <mergeCell ref="D36:D37"/>
    <mergeCell ref="E36:E37"/>
    <mergeCell ref="F36:F37"/>
    <mergeCell ref="E30:E31"/>
    <mergeCell ref="F30:F31"/>
    <mergeCell ref="A32:A35"/>
    <mergeCell ref="C32:C33"/>
    <mergeCell ref="B33:B35"/>
    <mergeCell ref="C34:C35"/>
    <mergeCell ref="A52:B52"/>
    <mergeCell ref="A53:A54"/>
    <mergeCell ref="A46:A48"/>
    <mergeCell ref="C46:C47"/>
    <mergeCell ref="G7:G8"/>
    <mergeCell ref="H7:H8"/>
    <mergeCell ref="A9:B9"/>
    <mergeCell ref="A10:A14"/>
    <mergeCell ref="C10:C11"/>
    <mergeCell ref="B11:B14"/>
    <mergeCell ref="C12:C14"/>
    <mergeCell ref="A25:A29"/>
    <mergeCell ref="C25:C26"/>
    <mergeCell ref="B26:B29"/>
    <mergeCell ref="C27:C29"/>
    <mergeCell ref="A15:A19"/>
    <mergeCell ref="C15:C16"/>
    <mergeCell ref="B16:B19"/>
    <mergeCell ref="C17:C19"/>
    <mergeCell ref="A20:A24"/>
    <mergeCell ref="C20:C21"/>
    <mergeCell ref="B21:B24"/>
    <mergeCell ref="C22:C24"/>
    <mergeCell ref="C1:E1"/>
    <mergeCell ref="C2:D2"/>
    <mergeCell ref="C3:D3"/>
    <mergeCell ref="C4:D4"/>
    <mergeCell ref="A6:F6"/>
    <mergeCell ref="A7:A8"/>
    <mergeCell ref="B7:B8"/>
    <mergeCell ref="C7:C8"/>
    <mergeCell ref="D7:D8"/>
    <mergeCell ref="E7:E8"/>
    <mergeCell ref="B47:B48"/>
    <mergeCell ref="A49:A51"/>
    <mergeCell ref="C49:C50"/>
    <mergeCell ref="B50:B51"/>
    <mergeCell ref="A38:A39"/>
    <mergeCell ref="C38:C39"/>
    <mergeCell ref="A40:A42"/>
    <mergeCell ref="C40:C41"/>
    <mergeCell ref="B41:B42"/>
    <mergeCell ref="A43:A45"/>
    <mergeCell ref="C43:C44"/>
    <mergeCell ref="B44:B45"/>
    <mergeCell ref="A57:A58"/>
    <mergeCell ref="C57:C58"/>
    <mergeCell ref="D57:D58"/>
    <mergeCell ref="E57:E58"/>
    <mergeCell ref="F57:F58"/>
    <mergeCell ref="A59:A60"/>
    <mergeCell ref="D59:D60"/>
    <mergeCell ref="E59:E60"/>
    <mergeCell ref="F59:F60"/>
    <mergeCell ref="A69:A73"/>
    <mergeCell ref="C69:C70"/>
    <mergeCell ref="B70:B73"/>
    <mergeCell ref="C71:C73"/>
    <mergeCell ref="A74:A75"/>
    <mergeCell ref="C74:C75"/>
    <mergeCell ref="B79:B82"/>
    <mergeCell ref="C80:C82"/>
    <mergeCell ref="A61:A62"/>
    <mergeCell ref="C61:C62"/>
    <mergeCell ref="A63:H63"/>
    <mergeCell ref="A64:A68"/>
    <mergeCell ref="C64:C65"/>
    <mergeCell ref="B65:B68"/>
    <mergeCell ref="C66:C68"/>
    <mergeCell ref="A76:A77"/>
    <mergeCell ref="C76:C77"/>
    <mergeCell ref="D76:D77"/>
    <mergeCell ref="E76:E77"/>
    <mergeCell ref="F76:F77"/>
    <mergeCell ref="A78:A82"/>
    <mergeCell ref="C78:C79"/>
    <mergeCell ref="D78:D79"/>
    <mergeCell ref="E78:E79"/>
    <mergeCell ref="F78:F79"/>
    <mergeCell ref="A97:A98"/>
    <mergeCell ref="C97:C98"/>
    <mergeCell ref="D97:D98"/>
    <mergeCell ref="E97:E98"/>
    <mergeCell ref="F97:F98"/>
    <mergeCell ref="F83:F84"/>
    <mergeCell ref="B84:B87"/>
    <mergeCell ref="C85:C87"/>
    <mergeCell ref="A88:A89"/>
    <mergeCell ref="C88:C89"/>
    <mergeCell ref="C94:C95"/>
    <mergeCell ref="A83:A87"/>
    <mergeCell ref="C83:C84"/>
    <mergeCell ref="D83:D84"/>
    <mergeCell ref="E83:E84"/>
    <mergeCell ref="C92:C93"/>
    <mergeCell ref="A90:A96"/>
    <mergeCell ref="C90:C91"/>
    <mergeCell ref="A105:A106"/>
    <mergeCell ref="C105:C106"/>
    <mergeCell ref="D105:D106"/>
    <mergeCell ref="E105:E106"/>
    <mergeCell ref="F105:F106"/>
    <mergeCell ref="A107:H107"/>
    <mergeCell ref="H99:H101"/>
    <mergeCell ref="B100:B104"/>
    <mergeCell ref="D102:D104"/>
    <mergeCell ref="E102:E104"/>
    <mergeCell ref="F102:F104"/>
    <mergeCell ref="G102:G104"/>
    <mergeCell ref="H102:H104"/>
    <mergeCell ref="A99:A104"/>
    <mergeCell ref="C99:C104"/>
    <mergeCell ref="D99:D101"/>
    <mergeCell ref="E99:E101"/>
    <mergeCell ref="F99:F101"/>
    <mergeCell ref="G99:G101"/>
    <mergeCell ref="A116:A118"/>
    <mergeCell ref="C116:C118"/>
    <mergeCell ref="D116:D117"/>
    <mergeCell ref="E116:E117"/>
    <mergeCell ref="F116:F117"/>
    <mergeCell ref="B117:B118"/>
    <mergeCell ref="C114:C115"/>
    <mergeCell ref="A108:A110"/>
    <mergeCell ref="C108:C109"/>
    <mergeCell ref="B109:B110"/>
    <mergeCell ref="A111:A113"/>
    <mergeCell ref="C111:C113"/>
    <mergeCell ref="B112:B113"/>
    <mergeCell ref="G126:G127"/>
    <mergeCell ref="H126:H127"/>
    <mergeCell ref="B127:B128"/>
    <mergeCell ref="A129:A131"/>
    <mergeCell ref="C129:C131"/>
    <mergeCell ref="B130:B131"/>
    <mergeCell ref="A123:A125"/>
    <mergeCell ref="C123:C124"/>
    <mergeCell ref="D123:D124"/>
    <mergeCell ref="E123:E124"/>
    <mergeCell ref="F123:F124"/>
    <mergeCell ref="B124:B125"/>
    <mergeCell ref="B91:B96"/>
    <mergeCell ref="E141:E142"/>
    <mergeCell ref="F141:F142"/>
    <mergeCell ref="A138:A140"/>
    <mergeCell ref="C138:C140"/>
    <mergeCell ref="B139:B140"/>
    <mergeCell ref="A141:A142"/>
    <mergeCell ref="C141:C142"/>
    <mergeCell ref="D141:D142"/>
    <mergeCell ref="A132:A134"/>
    <mergeCell ref="C132:C134"/>
    <mergeCell ref="B133:B134"/>
    <mergeCell ref="A135:A137"/>
    <mergeCell ref="C135:C137"/>
    <mergeCell ref="B136:B137"/>
    <mergeCell ref="A126:A128"/>
    <mergeCell ref="C126:C128"/>
    <mergeCell ref="A119:A120"/>
    <mergeCell ref="C119:C120"/>
    <mergeCell ref="D119:D120"/>
    <mergeCell ref="E119:E120"/>
    <mergeCell ref="F119:F120"/>
    <mergeCell ref="A121:A122"/>
    <mergeCell ref="A114:A115"/>
  </mergeCells>
  <hyperlinks>
    <hyperlink ref="B4" r:id="rId1"/>
  </hyperlinks>
  <pageMargins left="0.7" right="0.7" top="0.75" bottom="0.75" header="0.3" footer="0.3"/>
  <pageSetup paperSize="9" scale="45" fitToHeight="5" orientation="portrait" horizontalDpi="1200" verticalDpi="1200" r:id="rId2"/>
  <rowBreaks count="4" manualBreakCount="4">
    <brk id="39" max="5" man="1"/>
    <brk id="62" max="5" man="1"/>
    <brk id="98" max="5" man="1"/>
    <brk id="122" max="5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16"/>
  <sheetViews>
    <sheetView view="pageBreakPreview" zoomScale="60" zoomScaleNormal="75" workbookViewId="0"/>
  </sheetViews>
  <sheetFormatPr defaultRowHeight="12.75"/>
  <cols>
    <col min="1" max="1" width="4" style="209" customWidth="1"/>
    <col min="2" max="2" width="10.140625" style="209" bestFit="1" customWidth="1"/>
    <col min="3" max="14" width="12.42578125" style="209" customWidth="1"/>
    <col min="15" max="15" width="12.85546875" style="209" customWidth="1"/>
    <col min="16" max="16" width="19.42578125" style="209" customWidth="1"/>
    <col min="17" max="16384" width="9.140625" style="209"/>
  </cols>
  <sheetData>
    <row r="1" spans="1:16" ht="39" customHeight="1">
      <c r="A1" s="228"/>
      <c r="B1" s="663" t="s">
        <v>306</v>
      </c>
      <c r="C1" s="229"/>
      <c r="D1" s="262"/>
      <c r="E1" s="262"/>
      <c r="F1" s="262"/>
      <c r="G1" s="228"/>
    </row>
    <row r="2" spans="1:16" ht="39" customHeight="1">
      <c r="A2" s="228"/>
      <c r="B2" s="664" t="s">
        <v>307</v>
      </c>
      <c r="C2" s="664"/>
      <c r="D2" s="664"/>
      <c r="E2" s="664"/>
      <c r="F2" s="230"/>
      <c r="G2" s="228"/>
    </row>
    <row r="3" spans="1:16" ht="39" customHeight="1">
      <c r="A3" s="228"/>
      <c r="B3" s="665" t="s">
        <v>308</v>
      </c>
      <c r="C3" s="665"/>
      <c r="D3" s="665"/>
      <c r="E3" s="665"/>
      <c r="F3" s="230"/>
      <c r="G3" s="228"/>
    </row>
    <row r="4" spans="1:16" ht="39" customHeight="1">
      <c r="A4" s="228"/>
      <c r="B4" s="656" t="s">
        <v>309</v>
      </c>
      <c r="C4" s="231"/>
      <c r="D4" s="230"/>
      <c r="E4" s="230"/>
      <c r="F4" s="230"/>
      <c r="G4" s="228"/>
    </row>
    <row r="5" spans="1:16" s="210" customFormat="1" ht="21.75" customHeight="1">
      <c r="A5" s="232"/>
      <c r="B5" s="233"/>
      <c r="C5" s="233"/>
      <c r="D5" s="233"/>
      <c r="E5" s="233"/>
      <c r="F5" s="233"/>
      <c r="G5" s="233"/>
      <c r="H5" s="233"/>
      <c r="I5" s="234"/>
      <c r="J5" s="234"/>
      <c r="K5" s="235"/>
      <c r="L5" s="235"/>
      <c r="M5" s="236"/>
      <c r="N5" s="237"/>
      <c r="O5" s="235"/>
      <c r="P5" s="235"/>
    </row>
    <row r="6" spans="1:16" s="210" customFormat="1" ht="15">
      <c r="A6" s="238"/>
      <c r="B6" s="646" t="s">
        <v>219</v>
      </c>
      <c r="C6" s="646"/>
      <c r="D6" s="646"/>
      <c r="E6" s="646"/>
      <c r="F6" s="646"/>
      <c r="G6" s="646"/>
      <c r="H6" s="646"/>
      <c r="I6" s="646"/>
      <c r="J6" s="646"/>
      <c r="K6" s="646"/>
      <c r="L6" s="646"/>
      <c r="M6" s="646"/>
      <c r="N6" s="646"/>
      <c r="O6" s="239"/>
    </row>
    <row r="7" spans="1:16" ht="13.5" customHeight="1">
      <c r="B7" s="647" t="s">
        <v>220</v>
      </c>
      <c r="C7" s="645" t="s">
        <v>221</v>
      </c>
      <c r="D7" s="645"/>
      <c r="E7" s="645" t="s">
        <v>222</v>
      </c>
      <c r="F7" s="645"/>
      <c r="G7" s="645" t="s">
        <v>223</v>
      </c>
      <c r="H7" s="645"/>
      <c r="I7" s="645" t="s">
        <v>224</v>
      </c>
      <c r="J7" s="645"/>
      <c r="K7" s="645" t="s">
        <v>225</v>
      </c>
      <c r="L7" s="645"/>
      <c r="M7" s="645" t="s">
        <v>226</v>
      </c>
      <c r="N7" s="645"/>
    </row>
    <row r="8" spans="1:16">
      <c r="B8" s="648"/>
      <c r="C8" s="645" t="s">
        <v>227</v>
      </c>
      <c r="D8" s="645"/>
      <c r="E8" s="645" t="s">
        <v>228</v>
      </c>
      <c r="F8" s="645"/>
      <c r="G8" s="645" t="s">
        <v>229</v>
      </c>
      <c r="H8" s="645"/>
      <c r="I8" s="645" t="s">
        <v>230</v>
      </c>
      <c r="J8" s="645"/>
      <c r="K8" s="645" t="s">
        <v>231</v>
      </c>
      <c r="L8" s="645"/>
      <c r="M8" s="645" t="s">
        <v>232</v>
      </c>
      <c r="N8" s="645"/>
    </row>
    <row r="9" spans="1:16" ht="27">
      <c r="B9" s="649"/>
      <c r="C9" s="240" t="s">
        <v>233</v>
      </c>
      <c r="D9" s="240" t="s">
        <v>234</v>
      </c>
      <c r="E9" s="240" t="s">
        <v>233</v>
      </c>
      <c r="F9" s="240" t="s">
        <v>234</v>
      </c>
      <c r="G9" s="240" t="s">
        <v>233</v>
      </c>
      <c r="H9" s="240" t="s">
        <v>234</v>
      </c>
      <c r="I9" s="240" t="s">
        <v>233</v>
      </c>
      <c r="J9" s="240" t="s">
        <v>234</v>
      </c>
      <c r="K9" s="240" t="s">
        <v>233</v>
      </c>
      <c r="L9" s="240" t="s">
        <v>234</v>
      </c>
      <c r="M9" s="240" t="s">
        <v>233</v>
      </c>
      <c r="N9" s="240" t="s">
        <v>234</v>
      </c>
    </row>
    <row r="10" spans="1:16">
      <c r="B10" s="241">
        <v>2</v>
      </c>
      <c r="C10" s="242">
        <v>0.28999999999999998</v>
      </c>
      <c r="D10" s="242">
        <v>0.52</v>
      </c>
      <c r="E10" s="242">
        <v>0.56000000000000005</v>
      </c>
      <c r="F10" s="242">
        <v>1.01</v>
      </c>
      <c r="G10" s="242">
        <v>1.22</v>
      </c>
      <c r="H10" s="242">
        <v>2.2000000000000002</v>
      </c>
      <c r="I10" s="242"/>
      <c r="J10" s="242"/>
      <c r="K10" s="242"/>
      <c r="L10" s="242"/>
      <c r="M10" s="242"/>
      <c r="N10" s="242"/>
    </row>
    <row r="11" spans="1:16">
      <c r="B11" s="241">
        <v>2.2000000000000002</v>
      </c>
      <c r="C11" s="242">
        <v>0.28999999999999998</v>
      </c>
      <c r="D11" s="242">
        <v>0.52</v>
      </c>
      <c r="E11" s="242">
        <v>0.54</v>
      </c>
      <c r="F11" s="242">
        <v>0.97</v>
      </c>
      <c r="G11" s="242">
        <v>1.1499999999999999</v>
      </c>
      <c r="H11" s="242">
        <v>2.0699999999999998</v>
      </c>
      <c r="I11" s="242"/>
      <c r="J11" s="242"/>
      <c r="K11" s="242"/>
      <c r="L11" s="242"/>
      <c r="M11" s="242"/>
      <c r="N11" s="242"/>
    </row>
    <row r="12" spans="1:16">
      <c r="B12" s="241">
        <v>2.4</v>
      </c>
      <c r="C12" s="242">
        <v>0.28000000000000003</v>
      </c>
      <c r="D12" s="242">
        <v>0.5</v>
      </c>
      <c r="E12" s="242">
        <v>0.53</v>
      </c>
      <c r="F12" s="242">
        <v>0.95</v>
      </c>
      <c r="G12" s="242">
        <v>1.08</v>
      </c>
      <c r="H12" s="242">
        <v>1.94</v>
      </c>
      <c r="I12" s="242"/>
      <c r="J12" s="242"/>
      <c r="K12" s="242"/>
      <c r="L12" s="242"/>
      <c r="M12" s="242"/>
      <c r="N12" s="242"/>
    </row>
    <row r="13" spans="1:16">
      <c r="B13" s="241">
        <v>2.6</v>
      </c>
      <c r="C13" s="242">
        <v>0.27</v>
      </c>
      <c r="D13" s="242">
        <v>0.49</v>
      </c>
      <c r="E13" s="242">
        <v>0.52</v>
      </c>
      <c r="F13" s="242">
        <v>0.94</v>
      </c>
      <c r="G13" s="242">
        <v>1</v>
      </c>
      <c r="H13" s="242">
        <v>1.8</v>
      </c>
      <c r="I13" s="242"/>
      <c r="J13" s="242"/>
      <c r="K13" s="242"/>
      <c r="L13" s="242"/>
      <c r="M13" s="242"/>
      <c r="N13" s="242"/>
    </row>
    <row r="14" spans="1:16">
      <c r="B14" s="241">
        <v>2.8</v>
      </c>
      <c r="C14" s="242">
        <v>0.27</v>
      </c>
      <c r="D14" s="242">
        <v>0.49</v>
      </c>
      <c r="E14" s="242">
        <v>0.5</v>
      </c>
      <c r="F14" s="242">
        <v>0.9</v>
      </c>
      <c r="G14" s="242">
        <v>0.94</v>
      </c>
      <c r="H14" s="242">
        <v>1.69</v>
      </c>
      <c r="I14" s="242"/>
      <c r="J14" s="242"/>
      <c r="K14" s="242"/>
      <c r="L14" s="242"/>
      <c r="M14" s="242"/>
      <c r="N14" s="242"/>
    </row>
    <row r="15" spans="1:16">
      <c r="B15" s="241">
        <v>3</v>
      </c>
      <c r="C15" s="242">
        <v>0.26</v>
      </c>
      <c r="D15" s="242">
        <v>0.47</v>
      </c>
      <c r="E15" s="242">
        <v>0.49</v>
      </c>
      <c r="F15" s="242">
        <v>0.88</v>
      </c>
      <c r="G15" s="242">
        <v>0.88</v>
      </c>
      <c r="H15" s="242">
        <v>1.58</v>
      </c>
      <c r="I15" s="242"/>
      <c r="J15" s="242"/>
      <c r="K15" s="242"/>
      <c r="L15" s="242"/>
      <c r="M15" s="242"/>
      <c r="N15" s="242"/>
    </row>
    <row r="16" spans="1:16">
      <c r="B16" s="241">
        <v>3.2</v>
      </c>
      <c r="C16" s="242">
        <v>0.26</v>
      </c>
      <c r="D16" s="242">
        <v>0.47</v>
      </c>
      <c r="E16" s="242">
        <v>0.48</v>
      </c>
      <c r="F16" s="242">
        <v>0.86</v>
      </c>
      <c r="G16" s="242">
        <v>0.83</v>
      </c>
      <c r="H16" s="242">
        <v>1.49</v>
      </c>
      <c r="I16" s="242"/>
      <c r="J16" s="242"/>
      <c r="K16" s="242"/>
      <c r="L16" s="242"/>
      <c r="M16" s="242"/>
      <c r="N16" s="242"/>
    </row>
    <row r="17" spans="2:14">
      <c r="B17" s="241">
        <v>3.4</v>
      </c>
      <c r="C17" s="242">
        <v>0.25</v>
      </c>
      <c r="D17" s="242">
        <v>0.45</v>
      </c>
      <c r="E17" s="242">
        <v>0.47</v>
      </c>
      <c r="F17" s="242">
        <v>0.85</v>
      </c>
      <c r="G17" s="242">
        <v>0.79</v>
      </c>
      <c r="H17" s="242">
        <v>1.42</v>
      </c>
      <c r="I17" s="242">
        <v>1.23</v>
      </c>
      <c r="J17" s="242">
        <v>2.21</v>
      </c>
      <c r="K17" s="242"/>
      <c r="L17" s="242"/>
      <c r="M17" s="242"/>
      <c r="N17" s="242"/>
    </row>
    <row r="18" spans="2:14">
      <c r="B18" s="241">
        <v>3.6</v>
      </c>
      <c r="C18" s="242">
        <v>0.25</v>
      </c>
      <c r="D18" s="242">
        <v>0.45</v>
      </c>
      <c r="E18" s="242">
        <v>0.46</v>
      </c>
      <c r="F18" s="242">
        <v>0.83</v>
      </c>
      <c r="G18" s="242">
        <v>0.75</v>
      </c>
      <c r="H18" s="242">
        <v>1.35</v>
      </c>
      <c r="I18" s="242">
        <v>1.19</v>
      </c>
      <c r="J18" s="242">
        <v>2.14</v>
      </c>
      <c r="K18" s="242"/>
      <c r="L18" s="242"/>
      <c r="M18" s="242"/>
      <c r="N18" s="242"/>
    </row>
    <row r="19" spans="2:14">
      <c r="B19" s="241">
        <v>3.8</v>
      </c>
      <c r="C19" s="242">
        <v>0.24</v>
      </c>
      <c r="D19" s="242">
        <v>0.43</v>
      </c>
      <c r="E19" s="242">
        <v>0.45</v>
      </c>
      <c r="F19" s="242">
        <v>0.81</v>
      </c>
      <c r="G19" s="242">
        <v>0.71</v>
      </c>
      <c r="H19" s="242">
        <v>1.28</v>
      </c>
      <c r="I19" s="242">
        <v>1.1499999999999999</v>
      </c>
      <c r="J19" s="242">
        <v>2.0699999999999998</v>
      </c>
      <c r="K19" s="242"/>
      <c r="L19" s="242"/>
      <c r="M19" s="242"/>
      <c r="N19" s="242"/>
    </row>
    <row r="20" spans="2:14">
      <c r="B20" s="241">
        <v>4</v>
      </c>
      <c r="C20" s="242">
        <v>0.24</v>
      </c>
      <c r="D20" s="242">
        <v>0.43</v>
      </c>
      <c r="E20" s="242">
        <v>0.44</v>
      </c>
      <c r="F20" s="242">
        <v>0.79</v>
      </c>
      <c r="G20" s="242">
        <v>0.68</v>
      </c>
      <c r="H20" s="242">
        <v>1.22</v>
      </c>
      <c r="I20" s="242">
        <v>1.1200000000000001</v>
      </c>
      <c r="J20" s="242">
        <v>2.02</v>
      </c>
      <c r="K20" s="242"/>
      <c r="L20" s="242"/>
      <c r="M20" s="242"/>
      <c r="N20" s="242"/>
    </row>
    <row r="21" spans="2:14">
      <c r="B21" s="241">
        <v>4.2</v>
      </c>
      <c r="C21" s="242">
        <v>0.23</v>
      </c>
      <c r="D21" s="242">
        <v>0.41</v>
      </c>
      <c r="E21" s="242">
        <v>0.43</v>
      </c>
      <c r="F21" s="242">
        <v>0.77</v>
      </c>
      <c r="G21" s="242">
        <v>0.65</v>
      </c>
      <c r="H21" s="242">
        <v>1.17</v>
      </c>
      <c r="I21" s="242">
        <v>1.08</v>
      </c>
      <c r="J21" s="242">
        <v>1.94</v>
      </c>
      <c r="K21" s="242"/>
      <c r="L21" s="242"/>
      <c r="M21" s="242"/>
      <c r="N21" s="242"/>
    </row>
    <row r="22" spans="2:14">
      <c r="B22" s="241">
        <v>4.4000000000000004</v>
      </c>
      <c r="C22" s="242">
        <v>0.23</v>
      </c>
      <c r="D22" s="242">
        <v>0.41</v>
      </c>
      <c r="E22" s="242">
        <v>0.42</v>
      </c>
      <c r="F22" s="242">
        <v>0.76</v>
      </c>
      <c r="G22" s="242">
        <v>0.62</v>
      </c>
      <c r="H22" s="242">
        <v>1.1200000000000001</v>
      </c>
      <c r="I22" s="242">
        <v>1.05</v>
      </c>
      <c r="J22" s="242">
        <v>1.89</v>
      </c>
      <c r="K22" s="242"/>
      <c r="L22" s="242"/>
      <c r="M22" s="242"/>
      <c r="N22" s="242"/>
    </row>
    <row r="23" spans="2:14">
      <c r="B23" s="241">
        <v>4.5999999999999996</v>
      </c>
      <c r="C23" s="242">
        <v>0.22</v>
      </c>
      <c r="D23" s="242">
        <v>0.4</v>
      </c>
      <c r="E23" s="242">
        <v>0.41</v>
      </c>
      <c r="F23" s="242">
        <v>0.74</v>
      </c>
      <c r="G23" s="242">
        <v>0.6</v>
      </c>
      <c r="H23" s="242">
        <v>1.08</v>
      </c>
      <c r="I23" s="242">
        <v>1.02</v>
      </c>
      <c r="J23" s="242">
        <v>1.84</v>
      </c>
      <c r="K23" s="242"/>
      <c r="L23" s="242"/>
      <c r="M23" s="242"/>
      <c r="N23" s="242"/>
    </row>
    <row r="24" spans="2:14">
      <c r="B24" s="241">
        <v>4.8</v>
      </c>
      <c r="C24" s="242"/>
      <c r="D24" s="242"/>
      <c r="E24" s="242">
        <v>0.4</v>
      </c>
      <c r="F24" s="242">
        <v>0.72</v>
      </c>
      <c r="G24" s="242">
        <v>0.57999999999999996</v>
      </c>
      <c r="H24" s="242">
        <v>1.04</v>
      </c>
      <c r="I24" s="242">
        <v>0.98</v>
      </c>
      <c r="J24" s="242">
        <v>1.76</v>
      </c>
      <c r="K24" s="242"/>
      <c r="L24" s="242"/>
      <c r="M24" s="242"/>
      <c r="N24" s="242"/>
    </row>
    <row r="25" spans="2:14">
      <c r="B25" s="241">
        <v>5</v>
      </c>
      <c r="C25" s="242"/>
      <c r="D25" s="242"/>
      <c r="E25" s="242">
        <v>0.39</v>
      </c>
      <c r="F25" s="242">
        <v>0.7</v>
      </c>
      <c r="G25" s="242">
        <v>0.56000000000000005</v>
      </c>
      <c r="H25" s="242">
        <v>1.01</v>
      </c>
      <c r="I25" s="242">
        <v>0.95</v>
      </c>
      <c r="J25" s="242">
        <v>1.71</v>
      </c>
      <c r="K25" s="242"/>
      <c r="L25" s="242"/>
      <c r="M25" s="242"/>
      <c r="N25" s="242"/>
    </row>
    <row r="26" spans="2:14">
      <c r="B26" s="241">
        <v>5.2</v>
      </c>
      <c r="C26" s="242"/>
      <c r="D26" s="242"/>
      <c r="E26" s="242">
        <v>0.38</v>
      </c>
      <c r="F26" s="242">
        <v>0.68</v>
      </c>
      <c r="G26" s="242">
        <v>0.54</v>
      </c>
      <c r="H26" s="242">
        <v>0.97</v>
      </c>
      <c r="I26" s="242">
        <v>0.92</v>
      </c>
      <c r="J26" s="242">
        <v>1.66</v>
      </c>
      <c r="K26" s="242"/>
      <c r="L26" s="242"/>
      <c r="M26" s="242"/>
      <c r="N26" s="242"/>
    </row>
    <row r="27" spans="2:14">
      <c r="B27" s="241">
        <v>5.4</v>
      </c>
      <c r="C27" s="242"/>
      <c r="D27" s="242"/>
      <c r="E27" s="242">
        <v>0.37</v>
      </c>
      <c r="F27" s="242">
        <v>0.67</v>
      </c>
      <c r="G27" s="242">
        <v>0.52</v>
      </c>
      <c r="H27" s="242">
        <v>0.94</v>
      </c>
      <c r="I27" s="242">
        <v>0.89</v>
      </c>
      <c r="J27" s="242">
        <v>1.6</v>
      </c>
      <c r="K27" s="242"/>
      <c r="L27" s="242"/>
      <c r="M27" s="242"/>
      <c r="N27" s="242"/>
    </row>
    <row r="28" spans="2:14">
      <c r="B28" s="241">
        <v>5.6</v>
      </c>
      <c r="C28" s="242"/>
      <c r="D28" s="242"/>
      <c r="E28" s="242">
        <v>0.36</v>
      </c>
      <c r="F28" s="242">
        <v>0.65</v>
      </c>
      <c r="G28" s="242">
        <v>0.5</v>
      </c>
      <c r="H28" s="242">
        <v>0.9</v>
      </c>
      <c r="I28" s="242">
        <v>0.86</v>
      </c>
      <c r="J28" s="242">
        <v>1.55</v>
      </c>
      <c r="K28" s="242"/>
      <c r="L28" s="242"/>
      <c r="M28" s="242"/>
      <c r="N28" s="242"/>
    </row>
    <row r="29" spans="2:14">
      <c r="B29" s="241">
        <v>5.8</v>
      </c>
      <c r="C29" s="242"/>
      <c r="D29" s="242"/>
      <c r="E29" s="242">
        <v>0.35</v>
      </c>
      <c r="F29" s="242">
        <v>0.63</v>
      </c>
      <c r="G29" s="242">
        <v>0.49</v>
      </c>
      <c r="H29" s="242">
        <v>0.88</v>
      </c>
      <c r="I29" s="242">
        <v>0.83</v>
      </c>
      <c r="J29" s="242">
        <v>1.49</v>
      </c>
      <c r="K29" s="242">
        <v>1.44</v>
      </c>
      <c r="L29" s="242">
        <v>2.59</v>
      </c>
      <c r="M29" s="242">
        <v>2.67</v>
      </c>
      <c r="N29" s="242">
        <v>4.8099999999999996</v>
      </c>
    </row>
    <row r="30" spans="2:14">
      <c r="B30" s="241">
        <v>6</v>
      </c>
      <c r="C30" s="242"/>
      <c r="D30" s="242"/>
      <c r="E30" s="242">
        <v>0.34</v>
      </c>
      <c r="F30" s="242">
        <v>0.61</v>
      </c>
      <c r="G30" s="242">
        <v>0.48</v>
      </c>
      <c r="H30" s="242">
        <v>0.86</v>
      </c>
      <c r="I30" s="242">
        <v>0.8</v>
      </c>
      <c r="J30" s="242">
        <v>1.44</v>
      </c>
      <c r="K30" s="242">
        <v>1.4</v>
      </c>
      <c r="L30" s="242">
        <v>2.52</v>
      </c>
      <c r="M30" s="242">
        <v>2.57</v>
      </c>
      <c r="N30" s="242">
        <v>4.63</v>
      </c>
    </row>
    <row r="31" spans="2:14">
      <c r="B31" s="241">
        <v>6.2</v>
      </c>
      <c r="C31" s="242"/>
      <c r="D31" s="242"/>
      <c r="E31" s="242">
        <v>0.33</v>
      </c>
      <c r="F31" s="242">
        <v>0.59</v>
      </c>
      <c r="G31" s="242">
        <v>0.46</v>
      </c>
      <c r="H31" s="242">
        <v>0.83</v>
      </c>
      <c r="I31" s="242">
        <v>0.77</v>
      </c>
      <c r="J31" s="242">
        <v>1.39</v>
      </c>
      <c r="K31" s="242">
        <v>1.37</v>
      </c>
      <c r="L31" s="242">
        <v>2.4700000000000002</v>
      </c>
      <c r="M31" s="242">
        <v>2.46</v>
      </c>
      <c r="N31" s="242">
        <v>4.43</v>
      </c>
    </row>
    <row r="32" spans="2:14">
      <c r="B32" s="241">
        <v>6.4</v>
      </c>
      <c r="C32" s="242"/>
      <c r="D32" s="242"/>
      <c r="E32" s="242">
        <v>0.32</v>
      </c>
      <c r="F32" s="242">
        <v>0.57999999999999996</v>
      </c>
      <c r="G32" s="242">
        <v>0.45</v>
      </c>
      <c r="H32" s="242">
        <v>0.81</v>
      </c>
      <c r="I32" s="242">
        <v>0.75</v>
      </c>
      <c r="J32" s="242">
        <v>1.35</v>
      </c>
      <c r="K32" s="242">
        <v>1.34</v>
      </c>
      <c r="L32" s="242">
        <v>2.41</v>
      </c>
      <c r="M32" s="242">
        <v>2.37</v>
      </c>
      <c r="N32" s="242">
        <v>4.2699999999999996</v>
      </c>
    </row>
    <row r="33" spans="2:14">
      <c r="B33" s="241">
        <v>6.6</v>
      </c>
      <c r="C33" s="242"/>
      <c r="D33" s="242"/>
      <c r="E33" s="242">
        <v>0.31</v>
      </c>
      <c r="F33" s="242">
        <v>0.56000000000000005</v>
      </c>
      <c r="G33" s="242">
        <v>0.44</v>
      </c>
      <c r="H33" s="242">
        <v>0.79</v>
      </c>
      <c r="I33" s="242">
        <v>0.73</v>
      </c>
      <c r="J33" s="242">
        <v>1.31</v>
      </c>
      <c r="K33" s="242">
        <v>1.31</v>
      </c>
      <c r="L33" s="242">
        <v>2.36</v>
      </c>
      <c r="M33" s="242">
        <v>2.2799999999999998</v>
      </c>
      <c r="N33" s="242">
        <v>4.0999999999999996</v>
      </c>
    </row>
    <row r="34" spans="2:14">
      <c r="B34" s="241">
        <v>6.8</v>
      </c>
      <c r="C34" s="242"/>
      <c r="D34" s="242"/>
      <c r="E34" s="242">
        <v>0.31</v>
      </c>
      <c r="F34" s="242">
        <v>0.56000000000000005</v>
      </c>
      <c r="G34" s="242">
        <v>0.43</v>
      </c>
      <c r="H34" s="242">
        <v>0.77</v>
      </c>
      <c r="I34" s="242">
        <v>0.7</v>
      </c>
      <c r="J34" s="242">
        <v>1.26</v>
      </c>
      <c r="K34" s="242">
        <v>1.28</v>
      </c>
      <c r="L34" s="242">
        <v>2.2999999999999998</v>
      </c>
      <c r="M34" s="242">
        <v>2.19</v>
      </c>
      <c r="N34" s="242">
        <v>3.94</v>
      </c>
    </row>
    <row r="35" spans="2:14">
      <c r="B35" s="243">
        <v>7</v>
      </c>
      <c r="C35" s="244"/>
      <c r="D35" s="244"/>
      <c r="E35" s="244">
        <v>0.3</v>
      </c>
      <c r="F35" s="244">
        <v>0.54</v>
      </c>
      <c r="G35" s="244">
        <v>0.42</v>
      </c>
      <c r="H35" s="244">
        <v>0.76</v>
      </c>
      <c r="I35" s="244">
        <v>0.68</v>
      </c>
      <c r="J35" s="244">
        <v>1.22</v>
      </c>
      <c r="K35" s="244">
        <v>1.26</v>
      </c>
      <c r="L35" s="244">
        <v>2.27</v>
      </c>
      <c r="M35" s="244">
        <v>2.1</v>
      </c>
      <c r="N35" s="244">
        <v>3.78</v>
      </c>
    </row>
    <row r="36" spans="2:14">
      <c r="B36" s="241">
        <v>7.2</v>
      </c>
      <c r="C36" s="242"/>
      <c r="D36" s="242"/>
      <c r="E36" s="242"/>
      <c r="F36" s="242"/>
      <c r="G36" s="242">
        <v>0.41</v>
      </c>
      <c r="H36" s="242">
        <v>0.74</v>
      </c>
      <c r="I36" s="242">
        <v>0.66</v>
      </c>
      <c r="J36" s="242">
        <v>1.19</v>
      </c>
      <c r="K36" s="242">
        <v>1.23</v>
      </c>
      <c r="L36" s="242">
        <v>2.21</v>
      </c>
      <c r="M36" s="242">
        <v>2.02</v>
      </c>
      <c r="N36" s="242">
        <v>3.64</v>
      </c>
    </row>
    <row r="37" spans="2:14">
      <c r="B37" s="241">
        <v>7.4</v>
      </c>
      <c r="C37" s="242"/>
      <c r="D37" s="242"/>
      <c r="E37" s="242"/>
      <c r="F37" s="242"/>
      <c r="G37" s="242">
        <v>0.4</v>
      </c>
      <c r="H37" s="242">
        <v>0.72</v>
      </c>
      <c r="I37" s="242">
        <v>0.64</v>
      </c>
      <c r="J37" s="242">
        <v>1.1499999999999999</v>
      </c>
      <c r="K37" s="242">
        <v>1.2</v>
      </c>
      <c r="L37" s="242">
        <v>2.16</v>
      </c>
      <c r="M37" s="242">
        <v>1.93</v>
      </c>
      <c r="N37" s="242">
        <v>3.47</v>
      </c>
    </row>
    <row r="38" spans="2:14">
      <c r="B38" s="241">
        <v>7.6</v>
      </c>
      <c r="C38" s="242"/>
      <c r="D38" s="242"/>
      <c r="E38" s="242"/>
      <c r="F38" s="242"/>
      <c r="G38" s="242">
        <v>0.39</v>
      </c>
      <c r="H38" s="242">
        <v>0.7</v>
      </c>
      <c r="I38" s="242">
        <v>0.62</v>
      </c>
      <c r="J38" s="242">
        <v>1.1200000000000001</v>
      </c>
      <c r="K38" s="242">
        <v>1.17</v>
      </c>
      <c r="L38" s="242">
        <v>2.11</v>
      </c>
      <c r="M38" s="242">
        <v>1.86</v>
      </c>
      <c r="N38" s="242">
        <v>3.35</v>
      </c>
    </row>
    <row r="39" spans="2:14">
      <c r="B39" s="241">
        <v>7.8</v>
      </c>
      <c r="C39" s="242"/>
      <c r="D39" s="242"/>
      <c r="E39" s="242"/>
      <c r="F39" s="242"/>
      <c r="G39" s="242">
        <v>0.38</v>
      </c>
      <c r="H39" s="242">
        <v>0.68</v>
      </c>
      <c r="I39" s="242">
        <v>0.6</v>
      </c>
      <c r="J39" s="242">
        <v>1.08</v>
      </c>
      <c r="K39" s="242">
        <v>1.1499999999999999</v>
      </c>
      <c r="L39" s="242">
        <v>2.0699999999999998</v>
      </c>
      <c r="M39" s="242">
        <v>1.78</v>
      </c>
      <c r="N39" s="242">
        <v>3.2</v>
      </c>
    </row>
    <row r="40" spans="2:14">
      <c r="B40" s="241">
        <v>8</v>
      </c>
      <c r="C40" s="242"/>
      <c r="D40" s="242"/>
      <c r="E40" s="242"/>
      <c r="F40" s="242"/>
      <c r="G40" s="242">
        <v>0.37</v>
      </c>
      <c r="H40" s="242">
        <v>0.67</v>
      </c>
      <c r="I40" s="242">
        <v>0.57999999999999996</v>
      </c>
      <c r="J40" s="242">
        <v>1.04</v>
      </c>
      <c r="K40" s="242">
        <v>1.1200000000000001</v>
      </c>
      <c r="L40" s="242">
        <v>2.02</v>
      </c>
      <c r="M40" s="242">
        <v>1.7</v>
      </c>
      <c r="N40" s="242">
        <v>3.06</v>
      </c>
    </row>
    <row r="41" spans="2:14">
      <c r="B41" s="241">
        <v>8.1999999999999993</v>
      </c>
      <c r="C41" s="242"/>
      <c r="D41" s="242"/>
      <c r="E41" s="242"/>
      <c r="F41" s="242"/>
      <c r="G41" s="242">
        <v>0.36</v>
      </c>
      <c r="H41" s="242">
        <v>0.65</v>
      </c>
      <c r="I41" s="242">
        <v>0.56000000000000005</v>
      </c>
      <c r="J41" s="242">
        <v>1.01</v>
      </c>
      <c r="K41" s="242">
        <v>1.0900000000000001</v>
      </c>
      <c r="L41" s="242">
        <v>1.96</v>
      </c>
      <c r="M41" s="242">
        <v>1.62</v>
      </c>
      <c r="N41" s="242">
        <v>2.92</v>
      </c>
    </row>
    <row r="42" spans="2:14">
      <c r="B42" s="241">
        <v>8.4</v>
      </c>
      <c r="C42" s="242"/>
      <c r="D42" s="242"/>
      <c r="E42" s="242"/>
      <c r="F42" s="242"/>
      <c r="G42" s="242">
        <v>0.36</v>
      </c>
      <c r="H42" s="242">
        <v>0.65</v>
      </c>
      <c r="I42" s="242">
        <v>0.54</v>
      </c>
      <c r="J42" s="242">
        <v>0.97</v>
      </c>
      <c r="K42" s="242">
        <v>1.07</v>
      </c>
      <c r="L42" s="242">
        <v>1.93</v>
      </c>
      <c r="M42" s="242">
        <v>1.56</v>
      </c>
      <c r="N42" s="242">
        <v>2.81</v>
      </c>
    </row>
    <row r="43" spans="2:14">
      <c r="B43" s="241">
        <v>8.6</v>
      </c>
      <c r="C43" s="242"/>
      <c r="D43" s="242"/>
      <c r="E43" s="242"/>
      <c r="F43" s="242"/>
      <c r="G43" s="242">
        <v>0.35</v>
      </c>
      <c r="H43" s="242">
        <v>0.63</v>
      </c>
      <c r="I43" s="242">
        <v>0.52</v>
      </c>
      <c r="J43" s="242">
        <v>0.94</v>
      </c>
      <c r="K43" s="242">
        <v>1.05</v>
      </c>
      <c r="L43" s="242">
        <v>1.89</v>
      </c>
      <c r="M43" s="242">
        <v>1.5</v>
      </c>
      <c r="N43" s="242">
        <v>2.7</v>
      </c>
    </row>
    <row r="44" spans="2:14">
      <c r="B44" s="241">
        <v>8.8000000000000007</v>
      </c>
      <c r="C44" s="242"/>
      <c r="D44" s="242"/>
      <c r="E44" s="242"/>
      <c r="F44" s="242"/>
      <c r="G44" s="242">
        <v>0.35</v>
      </c>
      <c r="H44" s="242">
        <v>0.63</v>
      </c>
      <c r="I44" s="242">
        <v>0.5</v>
      </c>
      <c r="J44" s="242">
        <v>0.9</v>
      </c>
      <c r="K44" s="242">
        <v>1.03</v>
      </c>
      <c r="L44" s="242">
        <v>1.85</v>
      </c>
      <c r="M44" s="242">
        <v>1.45</v>
      </c>
      <c r="N44" s="242">
        <v>2.61</v>
      </c>
    </row>
    <row r="45" spans="2:14">
      <c r="B45" s="241">
        <v>9</v>
      </c>
      <c r="C45" s="242"/>
      <c r="D45" s="242"/>
      <c r="E45" s="242"/>
      <c r="F45" s="242"/>
      <c r="G45" s="242">
        <v>0.34</v>
      </c>
      <c r="H45" s="242">
        <v>0.61</v>
      </c>
      <c r="I45" s="242">
        <v>0.49</v>
      </c>
      <c r="J45" s="242">
        <v>0.88</v>
      </c>
      <c r="K45" s="242">
        <v>1</v>
      </c>
      <c r="L45" s="242">
        <v>1.8</v>
      </c>
      <c r="M45" s="242">
        <v>1.38</v>
      </c>
      <c r="N45" s="242">
        <v>2.48</v>
      </c>
    </row>
    <row r="46" spans="2:14">
      <c r="B46" s="241">
        <v>9.1999999999999993</v>
      </c>
      <c r="C46" s="242"/>
      <c r="D46" s="242"/>
      <c r="E46" s="242"/>
      <c r="F46" s="242"/>
      <c r="G46" s="242">
        <v>0.34</v>
      </c>
      <c r="H46" s="242">
        <v>0.61</v>
      </c>
      <c r="I46" s="242">
        <v>0.47</v>
      </c>
      <c r="J46" s="242">
        <v>0.85</v>
      </c>
      <c r="K46" s="242">
        <v>0.98</v>
      </c>
      <c r="L46" s="242">
        <v>1.76</v>
      </c>
      <c r="M46" s="242">
        <v>1.32</v>
      </c>
      <c r="N46" s="242">
        <v>2.38</v>
      </c>
    </row>
    <row r="47" spans="2:14">
      <c r="B47" s="241">
        <v>9.4</v>
      </c>
      <c r="C47" s="242"/>
      <c r="D47" s="242"/>
      <c r="E47" s="242"/>
      <c r="F47" s="242"/>
      <c r="G47" s="242">
        <v>0.33</v>
      </c>
      <c r="H47" s="242">
        <v>0.59</v>
      </c>
      <c r="I47" s="242">
        <v>0.45</v>
      </c>
      <c r="J47" s="242">
        <v>0.81</v>
      </c>
      <c r="K47" s="242">
        <v>0.96</v>
      </c>
      <c r="L47" s="242">
        <v>1.73</v>
      </c>
      <c r="M47" s="242">
        <v>1.27</v>
      </c>
      <c r="N47" s="242">
        <v>2.29</v>
      </c>
    </row>
    <row r="48" spans="2:14">
      <c r="B48" s="241">
        <v>9.6</v>
      </c>
      <c r="C48" s="242"/>
      <c r="D48" s="242"/>
      <c r="E48" s="242"/>
      <c r="F48" s="242"/>
      <c r="G48" s="242">
        <v>0.32</v>
      </c>
      <c r="H48" s="242">
        <v>0.57999999999999996</v>
      </c>
      <c r="I48" s="242">
        <v>0.44</v>
      </c>
      <c r="J48" s="242">
        <v>0.79</v>
      </c>
      <c r="K48" s="242">
        <v>0.94</v>
      </c>
      <c r="L48" s="242">
        <v>1.69</v>
      </c>
      <c r="M48" s="242">
        <v>1.23</v>
      </c>
      <c r="N48" s="242">
        <v>2.21</v>
      </c>
    </row>
    <row r="49" spans="2:14">
      <c r="B49" s="241">
        <v>9.8000000000000007</v>
      </c>
      <c r="C49" s="242"/>
      <c r="D49" s="242"/>
      <c r="E49" s="242"/>
      <c r="F49" s="242"/>
      <c r="G49" s="242">
        <v>0.32</v>
      </c>
      <c r="H49" s="242">
        <v>0.57999999999999996</v>
      </c>
      <c r="I49" s="242">
        <v>0.43</v>
      </c>
      <c r="J49" s="242">
        <v>0.77</v>
      </c>
      <c r="K49" s="242">
        <v>0.92</v>
      </c>
      <c r="L49" s="242">
        <v>1.66</v>
      </c>
      <c r="M49" s="242">
        <v>1.18</v>
      </c>
      <c r="N49" s="242">
        <v>2.12</v>
      </c>
    </row>
    <row r="50" spans="2:14">
      <c r="B50" s="241">
        <v>10</v>
      </c>
      <c r="C50" s="242"/>
      <c r="D50" s="242"/>
      <c r="E50" s="242"/>
      <c r="F50" s="242"/>
      <c r="G50" s="242">
        <v>0.31</v>
      </c>
      <c r="H50" s="242">
        <v>0.56000000000000005</v>
      </c>
      <c r="I50" s="242">
        <v>0.41</v>
      </c>
      <c r="J50" s="242">
        <v>0.74</v>
      </c>
      <c r="K50" s="242">
        <v>0.9</v>
      </c>
      <c r="L50" s="242">
        <v>1.62</v>
      </c>
      <c r="M50" s="242">
        <v>1.1399999999999999</v>
      </c>
      <c r="N50" s="242">
        <v>2.0499999999999998</v>
      </c>
    </row>
    <row r="51" spans="2:14">
      <c r="B51" s="241">
        <v>10.199999999999999</v>
      </c>
      <c r="C51" s="242"/>
      <c r="D51" s="242"/>
      <c r="E51" s="242"/>
      <c r="F51" s="242"/>
      <c r="G51" s="242">
        <v>0.3</v>
      </c>
      <c r="H51" s="242">
        <v>0.54</v>
      </c>
      <c r="I51" s="242">
        <v>0.4</v>
      </c>
      <c r="J51" s="242">
        <v>0.72</v>
      </c>
      <c r="K51" s="242">
        <v>0.88</v>
      </c>
      <c r="L51" s="242">
        <v>1.58</v>
      </c>
      <c r="M51" s="242">
        <v>1.0900000000000001</v>
      </c>
      <c r="N51" s="242">
        <v>1.96</v>
      </c>
    </row>
    <row r="52" spans="2:14">
      <c r="B52" s="241">
        <v>10.4</v>
      </c>
      <c r="C52" s="242"/>
      <c r="D52" s="242"/>
      <c r="E52" s="242"/>
      <c r="F52" s="242"/>
      <c r="G52" s="242">
        <v>0.3</v>
      </c>
      <c r="H52" s="242">
        <v>0.54</v>
      </c>
      <c r="I52" s="242">
        <v>0.38</v>
      </c>
      <c r="J52" s="242">
        <v>0.68</v>
      </c>
      <c r="K52" s="242">
        <v>0.86</v>
      </c>
      <c r="L52" s="242">
        <v>1.55</v>
      </c>
      <c r="M52" s="242">
        <v>1.05</v>
      </c>
      <c r="N52" s="242">
        <v>1.89</v>
      </c>
    </row>
    <row r="53" spans="2:14">
      <c r="B53" s="241">
        <v>10.6</v>
      </c>
      <c r="C53" s="242"/>
      <c r="D53" s="242"/>
      <c r="E53" s="242"/>
      <c r="F53" s="242"/>
      <c r="G53" s="242">
        <v>0.28999999999999998</v>
      </c>
      <c r="H53" s="242">
        <v>0.52</v>
      </c>
      <c r="I53" s="242">
        <v>0.36</v>
      </c>
      <c r="J53" s="242">
        <v>0.65</v>
      </c>
      <c r="K53" s="242">
        <v>0.84</v>
      </c>
      <c r="L53" s="242">
        <v>1.51</v>
      </c>
      <c r="M53" s="242">
        <v>1.01</v>
      </c>
      <c r="N53" s="242">
        <v>1.82</v>
      </c>
    </row>
    <row r="54" spans="2:14">
      <c r="B54" s="241">
        <v>10.8</v>
      </c>
      <c r="C54" s="242"/>
      <c r="D54" s="242"/>
      <c r="E54" s="242"/>
      <c r="F54" s="242"/>
      <c r="G54" s="242">
        <v>0.28000000000000003</v>
      </c>
      <c r="H54" s="242">
        <v>0.5</v>
      </c>
      <c r="I54" s="242">
        <v>0.35</v>
      </c>
      <c r="J54" s="242">
        <v>0.63</v>
      </c>
      <c r="K54" s="242">
        <v>0.82</v>
      </c>
      <c r="L54" s="242">
        <v>1.48</v>
      </c>
      <c r="M54" s="242">
        <v>0.98</v>
      </c>
      <c r="N54" s="242">
        <v>1.76</v>
      </c>
    </row>
    <row r="55" spans="2:14">
      <c r="B55" s="241">
        <v>11</v>
      </c>
      <c r="C55" s="242"/>
      <c r="D55" s="242"/>
      <c r="E55" s="242"/>
      <c r="F55" s="242"/>
      <c r="G55" s="242">
        <v>0.28000000000000003</v>
      </c>
      <c r="H55" s="242">
        <v>0.5</v>
      </c>
      <c r="I55" s="242">
        <v>0.34</v>
      </c>
      <c r="J55" s="242">
        <v>0.61</v>
      </c>
      <c r="K55" s="242">
        <v>0.8</v>
      </c>
      <c r="L55" s="242">
        <v>1.44</v>
      </c>
      <c r="M55" s="242">
        <v>0.95</v>
      </c>
      <c r="N55" s="242">
        <v>1.71</v>
      </c>
    </row>
    <row r="56" spans="2:14">
      <c r="B56" s="241">
        <v>11.2</v>
      </c>
      <c r="C56" s="242"/>
      <c r="D56" s="242"/>
      <c r="E56" s="242"/>
      <c r="F56" s="242"/>
      <c r="G56" s="242">
        <v>0.27</v>
      </c>
      <c r="H56" s="242">
        <v>0.49</v>
      </c>
      <c r="I56" s="242">
        <v>0.33</v>
      </c>
      <c r="J56" s="242">
        <v>0.59</v>
      </c>
      <c r="K56" s="242">
        <v>0.78</v>
      </c>
      <c r="L56" s="242">
        <v>1.4</v>
      </c>
      <c r="M56" s="242">
        <v>0.9</v>
      </c>
      <c r="N56" s="242">
        <v>1.62</v>
      </c>
    </row>
    <row r="57" spans="2:14">
      <c r="B57" s="241">
        <v>11.4</v>
      </c>
      <c r="C57" s="242"/>
      <c r="D57" s="242"/>
      <c r="E57" s="242"/>
      <c r="F57" s="242"/>
      <c r="G57" s="242">
        <v>0.27</v>
      </c>
      <c r="H57" s="242">
        <v>0.49</v>
      </c>
      <c r="I57" s="242">
        <v>0.32</v>
      </c>
      <c r="J57" s="242">
        <v>0.57999999999999996</v>
      </c>
      <c r="K57" s="242">
        <v>0.76</v>
      </c>
      <c r="L57" s="242">
        <v>1.37</v>
      </c>
      <c r="M57" s="242">
        <v>0.87</v>
      </c>
      <c r="N57" s="242">
        <v>1.57</v>
      </c>
    </row>
    <row r="58" spans="2:14">
      <c r="B58" s="241">
        <v>11.6</v>
      </c>
      <c r="C58" s="242"/>
      <c r="D58" s="242"/>
      <c r="E58" s="242"/>
      <c r="F58" s="242"/>
      <c r="G58" s="242">
        <v>0.27</v>
      </c>
      <c r="H58" s="242">
        <v>0.49</v>
      </c>
      <c r="I58" s="242">
        <v>0.31</v>
      </c>
      <c r="J58" s="242">
        <v>0.56000000000000005</v>
      </c>
      <c r="K58" s="242">
        <v>0.74</v>
      </c>
      <c r="L58" s="242">
        <v>1.33</v>
      </c>
      <c r="M58" s="242">
        <v>0.84</v>
      </c>
      <c r="N58" s="242">
        <v>1.51</v>
      </c>
    </row>
    <row r="59" spans="2:14">
      <c r="B59" s="241">
        <v>11.8</v>
      </c>
      <c r="C59" s="242"/>
      <c r="D59" s="242"/>
      <c r="E59" s="242"/>
      <c r="F59" s="242"/>
      <c r="G59" s="242">
        <v>0.26</v>
      </c>
      <c r="H59" s="242">
        <v>0.47</v>
      </c>
      <c r="I59" s="242">
        <v>0.3</v>
      </c>
      <c r="J59" s="242">
        <v>0.54</v>
      </c>
      <c r="K59" s="242">
        <v>0.73</v>
      </c>
      <c r="L59" s="242">
        <v>1.31</v>
      </c>
      <c r="M59" s="242">
        <v>0.82</v>
      </c>
      <c r="N59" s="242">
        <v>1.48</v>
      </c>
    </row>
    <row r="60" spans="2:14">
      <c r="B60" s="241">
        <v>12</v>
      </c>
      <c r="C60" s="242"/>
      <c r="D60" s="242"/>
      <c r="E60" s="242"/>
      <c r="F60" s="242"/>
      <c r="G60" s="242">
        <v>0.26</v>
      </c>
      <c r="H60" s="242">
        <v>0.47</v>
      </c>
      <c r="I60" s="242">
        <v>0.28999999999999998</v>
      </c>
      <c r="J60" s="242">
        <v>0.52</v>
      </c>
      <c r="K60" s="242">
        <v>0.72</v>
      </c>
      <c r="L60" s="242">
        <v>1.3</v>
      </c>
      <c r="M60" s="242">
        <v>0.8</v>
      </c>
      <c r="N60" s="242">
        <v>1.44</v>
      </c>
    </row>
    <row r="62" spans="2:14" ht="15">
      <c r="B62" s="646" t="s">
        <v>235</v>
      </c>
      <c r="C62" s="646"/>
      <c r="D62" s="646"/>
      <c r="E62" s="646"/>
      <c r="F62" s="646"/>
      <c r="G62" s="646"/>
      <c r="H62" s="646"/>
      <c r="I62" s="646"/>
      <c r="J62" s="646"/>
      <c r="K62" s="646"/>
      <c r="L62" s="646"/>
      <c r="M62" s="646"/>
      <c r="N62" s="646"/>
    </row>
    <row r="63" spans="2:14" ht="12.75" customHeight="1">
      <c r="B63" s="647" t="s">
        <v>220</v>
      </c>
      <c r="C63" s="645" t="s">
        <v>221</v>
      </c>
      <c r="D63" s="645"/>
      <c r="E63" s="645" t="s">
        <v>222</v>
      </c>
      <c r="F63" s="645"/>
      <c r="G63" s="645" t="s">
        <v>223</v>
      </c>
      <c r="H63" s="645"/>
      <c r="I63" s="645" t="s">
        <v>224</v>
      </c>
      <c r="J63" s="645"/>
      <c r="K63" s="645" t="s">
        <v>225</v>
      </c>
      <c r="L63" s="645"/>
      <c r="M63" s="645" t="s">
        <v>226</v>
      </c>
      <c r="N63" s="645"/>
    </row>
    <row r="64" spans="2:14" ht="12.75" customHeight="1">
      <c r="B64" s="648"/>
      <c r="C64" s="645" t="s">
        <v>227</v>
      </c>
      <c r="D64" s="645"/>
      <c r="E64" s="645" t="s">
        <v>228</v>
      </c>
      <c r="F64" s="645"/>
      <c r="G64" s="645" t="s">
        <v>229</v>
      </c>
      <c r="H64" s="645"/>
      <c r="I64" s="645" t="s">
        <v>230</v>
      </c>
      <c r="J64" s="645"/>
      <c r="K64" s="645" t="s">
        <v>231</v>
      </c>
      <c r="L64" s="645"/>
      <c r="M64" s="645" t="s">
        <v>232</v>
      </c>
      <c r="N64" s="645"/>
    </row>
    <row r="65" spans="2:14" ht="12.75" customHeight="1">
      <c r="B65" s="649"/>
      <c r="C65" s="240" t="s">
        <v>233</v>
      </c>
      <c r="D65" s="240" t="s">
        <v>234</v>
      </c>
      <c r="E65" s="240" t="s">
        <v>233</v>
      </c>
      <c r="F65" s="240" t="s">
        <v>234</v>
      </c>
      <c r="G65" s="240" t="s">
        <v>233</v>
      </c>
      <c r="H65" s="240" t="s">
        <v>234</v>
      </c>
      <c r="I65" s="240" t="s">
        <v>233</v>
      </c>
      <c r="J65" s="240" t="s">
        <v>234</v>
      </c>
      <c r="K65" s="240" t="s">
        <v>233</v>
      </c>
      <c r="L65" s="240" t="s">
        <v>234</v>
      </c>
      <c r="M65" s="240" t="s">
        <v>233</v>
      </c>
      <c r="N65" s="240" t="s">
        <v>234</v>
      </c>
    </row>
    <row r="66" spans="2:14">
      <c r="B66" s="241">
        <v>2</v>
      </c>
      <c r="C66" s="242">
        <v>0.28000000000000003</v>
      </c>
      <c r="D66" s="242">
        <v>0.36</v>
      </c>
      <c r="E66" s="242">
        <v>0.53</v>
      </c>
      <c r="F66" s="242">
        <v>0.69</v>
      </c>
      <c r="G66" s="242">
        <v>1.01</v>
      </c>
      <c r="H66" s="242">
        <v>1.31</v>
      </c>
      <c r="I66" s="242"/>
      <c r="J66" s="242"/>
      <c r="K66" s="242"/>
      <c r="L66" s="242"/>
      <c r="M66" s="242"/>
      <c r="N66" s="242"/>
    </row>
    <row r="67" spans="2:14">
      <c r="B67" s="241">
        <v>2.2000000000000002</v>
      </c>
      <c r="C67" s="242">
        <v>0.27</v>
      </c>
      <c r="D67" s="242">
        <v>0.35</v>
      </c>
      <c r="E67" s="242">
        <v>0.51</v>
      </c>
      <c r="F67" s="242">
        <v>0.66</v>
      </c>
      <c r="G67" s="242">
        <v>0.97</v>
      </c>
      <c r="H67" s="242">
        <v>1.26</v>
      </c>
      <c r="I67" s="242"/>
      <c r="J67" s="242"/>
      <c r="K67" s="242"/>
      <c r="L67" s="242"/>
      <c r="M67" s="242"/>
      <c r="N67" s="242"/>
    </row>
    <row r="68" spans="2:14">
      <c r="B68" s="241">
        <v>2.4</v>
      </c>
      <c r="C68" s="242">
        <v>0.26</v>
      </c>
      <c r="D68" s="242">
        <v>0.34</v>
      </c>
      <c r="E68" s="242">
        <v>0.49</v>
      </c>
      <c r="F68" s="242">
        <v>0.64</v>
      </c>
      <c r="G68" s="242">
        <v>0.93</v>
      </c>
      <c r="H68" s="242">
        <v>1.21</v>
      </c>
      <c r="I68" s="242"/>
      <c r="J68" s="242"/>
      <c r="K68" s="242"/>
      <c r="L68" s="242"/>
      <c r="M68" s="242"/>
      <c r="N68" s="242"/>
    </row>
    <row r="69" spans="2:14">
      <c r="B69" s="241">
        <v>2.6</v>
      </c>
      <c r="C69" s="242">
        <v>0.25</v>
      </c>
      <c r="D69" s="242">
        <v>0.33</v>
      </c>
      <c r="E69" s="242">
        <v>0.47</v>
      </c>
      <c r="F69" s="242">
        <v>0.61</v>
      </c>
      <c r="G69" s="242">
        <v>0.88</v>
      </c>
      <c r="H69" s="242">
        <v>1.1399999999999999</v>
      </c>
      <c r="I69" s="242"/>
      <c r="J69" s="242"/>
      <c r="K69" s="242"/>
      <c r="L69" s="242"/>
      <c r="M69" s="242"/>
      <c r="N69" s="242"/>
    </row>
    <row r="70" spans="2:14">
      <c r="B70" s="241">
        <v>2.8</v>
      </c>
      <c r="C70" s="242">
        <v>0.25</v>
      </c>
      <c r="D70" s="242">
        <v>0.33</v>
      </c>
      <c r="E70" s="242">
        <v>0.45</v>
      </c>
      <c r="F70" s="242">
        <v>0.59</v>
      </c>
      <c r="G70" s="242">
        <v>0.85</v>
      </c>
      <c r="H70" s="242">
        <v>1.1100000000000001</v>
      </c>
      <c r="I70" s="242"/>
      <c r="J70" s="242"/>
      <c r="K70" s="242"/>
      <c r="L70" s="242"/>
      <c r="M70" s="242"/>
      <c r="N70" s="242"/>
    </row>
    <row r="71" spans="2:14">
      <c r="B71" s="241">
        <v>3</v>
      </c>
      <c r="C71" s="242">
        <v>0.24</v>
      </c>
      <c r="D71" s="242">
        <v>0.31</v>
      </c>
      <c r="E71" s="242">
        <v>0.44</v>
      </c>
      <c r="F71" s="242">
        <v>0.56999999999999995</v>
      </c>
      <c r="G71" s="242">
        <v>0.81</v>
      </c>
      <c r="H71" s="242">
        <v>1.05</v>
      </c>
      <c r="I71" s="242"/>
      <c r="J71" s="242"/>
      <c r="K71" s="242"/>
      <c r="L71" s="242"/>
      <c r="M71" s="242"/>
      <c r="N71" s="242"/>
    </row>
    <row r="72" spans="2:14">
      <c r="B72" s="241">
        <v>3.2</v>
      </c>
      <c r="C72" s="242">
        <v>0.23</v>
      </c>
      <c r="D72" s="242">
        <v>0.3</v>
      </c>
      <c r="E72" s="242">
        <v>0.42</v>
      </c>
      <c r="F72" s="242">
        <v>0.55000000000000004</v>
      </c>
      <c r="G72" s="242">
        <v>0.78</v>
      </c>
      <c r="H72" s="242">
        <v>1.01</v>
      </c>
      <c r="I72" s="242"/>
      <c r="J72" s="242"/>
      <c r="K72" s="242"/>
      <c r="L72" s="242"/>
      <c r="M72" s="242"/>
      <c r="N72" s="242"/>
    </row>
    <row r="73" spans="2:14">
      <c r="B73" s="241">
        <v>3.4</v>
      </c>
      <c r="C73" s="242">
        <v>0.23</v>
      </c>
      <c r="D73" s="242">
        <v>0.3</v>
      </c>
      <c r="E73" s="242">
        <v>0.41</v>
      </c>
      <c r="F73" s="242">
        <v>0.53</v>
      </c>
      <c r="G73" s="242">
        <v>0.75</v>
      </c>
      <c r="H73" s="242">
        <v>0.98</v>
      </c>
      <c r="I73" s="242">
        <v>1.19</v>
      </c>
      <c r="J73" s="242">
        <v>1.55</v>
      </c>
      <c r="K73" s="242"/>
      <c r="L73" s="242"/>
      <c r="M73" s="242"/>
      <c r="N73" s="242"/>
    </row>
    <row r="74" spans="2:14">
      <c r="B74" s="241">
        <v>3.6</v>
      </c>
      <c r="C74" s="242">
        <v>0.22</v>
      </c>
      <c r="D74" s="242">
        <v>0.28999999999999998</v>
      </c>
      <c r="E74" s="242">
        <v>0.4</v>
      </c>
      <c r="F74" s="242">
        <v>0.52</v>
      </c>
      <c r="G74" s="242">
        <v>0.72</v>
      </c>
      <c r="H74" s="242">
        <v>0.94</v>
      </c>
      <c r="I74" s="242">
        <v>1.1299999999999999</v>
      </c>
      <c r="J74" s="242">
        <v>1.47</v>
      </c>
      <c r="K74" s="242"/>
      <c r="L74" s="242"/>
      <c r="M74" s="242"/>
      <c r="N74" s="242"/>
    </row>
    <row r="75" spans="2:14">
      <c r="B75" s="241">
        <v>3.8</v>
      </c>
      <c r="C75" s="242">
        <v>0.22</v>
      </c>
      <c r="D75" s="242">
        <v>0.28999999999999998</v>
      </c>
      <c r="E75" s="242">
        <v>0.39</v>
      </c>
      <c r="F75" s="242">
        <v>0.51</v>
      </c>
      <c r="G75" s="242">
        <v>0.7</v>
      </c>
      <c r="H75" s="242">
        <v>0.91</v>
      </c>
      <c r="I75" s="242">
        <v>1.08</v>
      </c>
      <c r="J75" s="242">
        <v>1.4</v>
      </c>
      <c r="K75" s="242"/>
      <c r="L75" s="242"/>
      <c r="M75" s="242"/>
      <c r="N75" s="242"/>
    </row>
    <row r="76" spans="2:14">
      <c r="B76" s="241">
        <v>4</v>
      </c>
      <c r="C76" s="242">
        <v>0.21</v>
      </c>
      <c r="D76" s="242">
        <v>0.27</v>
      </c>
      <c r="E76" s="242">
        <v>0.38</v>
      </c>
      <c r="F76" s="242">
        <v>0.49</v>
      </c>
      <c r="G76" s="242">
        <v>0.68</v>
      </c>
      <c r="H76" s="242">
        <v>0.88</v>
      </c>
      <c r="I76" s="242">
        <v>1.03</v>
      </c>
      <c r="J76" s="242">
        <v>1.34</v>
      </c>
      <c r="K76" s="242"/>
      <c r="L76" s="242"/>
      <c r="M76" s="242"/>
      <c r="N76" s="242"/>
    </row>
    <row r="77" spans="2:14">
      <c r="B77" s="241">
        <v>4.2</v>
      </c>
      <c r="C77" s="242">
        <v>0.21</v>
      </c>
      <c r="D77" s="242">
        <v>0.27</v>
      </c>
      <c r="E77" s="242">
        <v>0.37</v>
      </c>
      <c r="F77" s="242">
        <v>0.48</v>
      </c>
      <c r="G77" s="242">
        <v>0.65</v>
      </c>
      <c r="H77" s="242">
        <v>0.85</v>
      </c>
      <c r="I77" s="242">
        <v>0.98</v>
      </c>
      <c r="J77" s="242">
        <v>1.27</v>
      </c>
      <c r="K77" s="242"/>
      <c r="L77" s="242"/>
      <c r="M77" s="242"/>
      <c r="N77" s="242"/>
    </row>
    <row r="78" spans="2:14">
      <c r="B78" s="241">
        <v>4.4000000000000004</v>
      </c>
      <c r="C78" s="242">
        <v>0.2</v>
      </c>
      <c r="D78" s="242">
        <v>0.26</v>
      </c>
      <c r="E78" s="242">
        <v>0.36</v>
      </c>
      <c r="F78" s="242">
        <v>0.47</v>
      </c>
      <c r="G78" s="242">
        <v>0.63</v>
      </c>
      <c r="H78" s="242">
        <v>0.82</v>
      </c>
      <c r="I78" s="242">
        <v>0.94</v>
      </c>
      <c r="J78" s="242">
        <v>1.22</v>
      </c>
      <c r="K78" s="242"/>
      <c r="L78" s="242"/>
      <c r="M78" s="242"/>
      <c r="N78" s="242"/>
    </row>
    <row r="79" spans="2:14">
      <c r="B79" s="241">
        <v>4.5999999999999996</v>
      </c>
      <c r="C79" s="242">
        <v>0.2</v>
      </c>
      <c r="D79" s="242">
        <v>0.26</v>
      </c>
      <c r="E79" s="242">
        <v>0.35</v>
      </c>
      <c r="F79" s="242">
        <v>0.46</v>
      </c>
      <c r="G79" s="242">
        <v>0.61</v>
      </c>
      <c r="H79" s="242">
        <v>0.79</v>
      </c>
      <c r="I79" s="242">
        <v>0.9</v>
      </c>
      <c r="J79" s="242">
        <v>1.17</v>
      </c>
      <c r="K79" s="242"/>
      <c r="L79" s="242"/>
      <c r="M79" s="242"/>
      <c r="N79" s="242"/>
    </row>
    <row r="80" spans="2:14">
      <c r="B80" s="241">
        <v>4.8</v>
      </c>
      <c r="C80" s="242"/>
      <c r="D80" s="242"/>
      <c r="E80" s="242">
        <v>0.35</v>
      </c>
      <c r="F80" s="242">
        <v>0.46</v>
      </c>
      <c r="G80" s="242">
        <v>0.6</v>
      </c>
      <c r="H80" s="242">
        <v>0.78</v>
      </c>
      <c r="I80" s="242">
        <v>0.87</v>
      </c>
      <c r="J80" s="242">
        <v>1.1299999999999999</v>
      </c>
      <c r="K80" s="242"/>
      <c r="L80" s="242"/>
      <c r="M80" s="242"/>
      <c r="N80" s="242"/>
    </row>
    <row r="81" spans="2:14">
      <c r="B81" s="241">
        <v>5</v>
      </c>
      <c r="C81" s="242"/>
      <c r="D81" s="242"/>
      <c r="E81" s="242">
        <v>0.34</v>
      </c>
      <c r="F81" s="242">
        <v>0.44</v>
      </c>
      <c r="G81" s="242">
        <v>0.57999999999999996</v>
      </c>
      <c r="H81" s="242">
        <v>0.75</v>
      </c>
      <c r="I81" s="242">
        <v>0.84</v>
      </c>
      <c r="J81" s="242">
        <v>1.0900000000000001</v>
      </c>
      <c r="K81" s="242"/>
      <c r="L81" s="242"/>
      <c r="M81" s="242"/>
      <c r="N81" s="242"/>
    </row>
    <row r="82" spans="2:14">
      <c r="B82" s="241">
        <v>5.2</v>
      </c>
      <c r="C82" s="242"/>
      <c r="D82" s="242"/>
      <c r="E82" s="242">
        <v>0.34</v>
      </c>
      <c r="F82" s="242">
        <v>0.44</v>
      </c>
      <c r="G82" s="242">
        <v>0.56999999999999995</v>
      </c>
      <c r="H82" s="242">
        <v>0.74</v>
      </c>
      <c r="I82" s="242">
        <v>0.81</v>
      </c>
      <c r="J82" s="242">
        <v>1.05</v>
      </c>
      <c r="K82" s="242"/>
      <c r="L82" s="242"/>
      <c r="M82" s="242"/>
      <c r="N82" s="242"/>
    </row>
    <row r="83" spans="2:14">
      <c r="B83" s="241">
        <v>5.4</v>
      </c>
      <c r="C83" s="242"/>
      <c r="D83" s="242"/>
      <c r="E83" s="242">
        <v>0.33</v>
      </c>
      <c r="F83" s="242">
        <v>0.43</v>
      </c>
      <c r="G83" s="242">
        <v>0.55000000000000004</v>
      </c>
      <c r="H83" s="242">
        <v>0.72</v>
      </c>
      <c r="I83" s="242">
        <v>0.78</v>
      </c>
      <c r="J83" s="242">
        <v>1.01</v>
      </c>
      <c r="K83" s="242"/>
      <c r="L83" s="242"/>
      <c r="M83" s="242"/>
      <c r="N83" s="242"/>
    </row>
    <row r="84" spans="2:14">
      <c r="B84" s="241">
        <v>5.6</v>
      </c>
      <c r="C84" s="242"/>
      <c r="D84" s="242"/>
      <c r="E84" s="242">
        <v>0.33</v>
      </c>
      <c r="F84" s="242">
        <v>0.43</v>
      </c>
      <c r="G84" s="242">
        <v>0.54</v>
      </c>
      <c r="H84" s="242">
        <v>0.7</v>
      </c>
      <c r="I84" s="242">
        <v>0.76</v>
      </c>
      <c r="J84" s="242">
        <v>0.99</v>
      </c>
      <c r="K84" s="242"/>
      <c r="L84" s="242"/>
      <c r="M84" s="242"/>
      <c r="N84" s="242"/>
    </row>
    <row r="85" spans="2:14">
      <c r="B85" s="241">
        <v>5.8</v>
      </c>
      <c r="C85" s="242"/>
      <c r="D85" s="242"/>
      <c r="E85" s="242">
        <v>0.32</v>
      </c>
      <c r="F85" s="242">
        <v>0.42</v>
      </c>
      <c r="G85" s="242">
        <v>0.53</v>
      </c>
      <c r="H85" s="242">
        <v>0.69</v>
      </c>
      <c r="I85" s="242">
        <v>0.74</v>
      </c>
      <c r="J85" s="242">
        <v>0.96</v>
      </c>
      <c r="K85" s="242">
        <v>1.34</v>
      </c>
      <c r="L85" s="242">
        <v>1.74</v>
      </c>
      <c r="M85" s="242">
        <v>2.4500000000000002</v>
      </c>
      <c r="N85" s="242">
        <v>3.19</v>
      </c>
    </row>
    <row r="86" spans="2:14">
      <c r="B86" s="241">
        <v>6</v>
      </c>
      <c r="C86" s="242"/>
      <c r="D86" s="242"/>
      <c r="E86" s="242">
        <v>0.31</v>
      </c>
      <c r="F86" s="242">
        <v>0.4</v>
      </c>
      <c r="G86" s="242">
        <v>0.52</v>
      </c>
      <c r="H86" s="242">
        <v>0.68</v>
      </c>
      <c r="I86" s="242">
        <v>0.72</v>
      </c>
      <c r="J86" s="242">
        <v>0.94</v>
      </c>
      <c r="K86" s="242">
        <v>1.31</v>
      </c>
      <c r="L86" s="242">
        <v>1.7</v>
      </c>
      <c r="M86" s="242">
        <v>2.41</v>
      </c>
      <c r="N86" s="242">
        <v>3.13</v>
      </c>
    </row>
    <row r="87" spans="2:14">
      <c r="B87" s="241">
        <v>6.2</v>
      </c>
      <c r="C87" s="242"/>
      <c r="D87" s="242"/>
      <c r="E87" s="242">
        <v>0.31</v>
      </c>
      <c r="F87" s="242">
        <v>0.4</v>
      </c>
      <c r="G87" s="242">
        <v>0.51</v>
      </c>
      <c r="H87" s="242">
        <v>0.66</v>
      </c>
      <c r="I87" s="242">
        <v>0.69</v>
      </c>
      <c r="J87" s="242">
        <v>0.9</v>
      </c>
      <c r="K87" s="242">
        <v>1.27</v>
      </c>
      <c r="L87" s="242">
        <v>1.65</v>
      </c>
      <c r="M87" s="242">
        <v>2.36</v>
      </c>
      <c r="N87" s="242">
        <v>3.07</v>
      </c>
    </row>
    <row r="88" spans="2:14">
      <c r="B88" s="241">
        <v>6.4</v>
      </c>
      <c r="C88" s="242"/>
      <c r="D88" s="242"/>
      <c r="E88" s="242">
        <v>0.3</v>
      </c>
      <c r="F88" s="242">
        <v>0.39</v>
      </c>
      <c r="G88" s="242">
        <v>0.5</v>
      </c>
      <c r="H88" s="242">
        <v>0.65</v>
      </c>
      <c r="I88" s="242">
        <v>0.68</v>
      </c>
      <c r="J88" s="242">
        <v>0.88</v>
      </c>
      <c r="K88" s="242">
        <v>1.25</v>
      </c>
      <c r="L88" s="242">
        <v>1.63</v>
      </c>
      <c r="M88" s="242">
        <v>2.3199999999999998</v>
      </c>
      <c r="N88" s="242">
        <v>3.02</v>
      </c>
    </row>
    <row r="89" spans="2:14">
      <c r="B89" s="241">
        <v>6.6</v>
      </c>
      <c r="C89" s="242"/>
      <c r="D89" s="242"/>
      <c r="E89" s="242">
        <v>0.3</v>
      </c>
      <c r="F89" s="242">
        <v>0.39</v>
      </c>
      <c r="G89" s="242">
        <v>0.49</v>
      </c>
      <c r="H89" s="242">
        <v>0.64</v>
      </c>
      <c r="I89" s="242">
        <v>0.66</v>
      </c>
      <c r="J89" s="242">
        <v>0.86</v>
      </c>
      <c r="K89" s="242">
        <v>1.22</v>
      </c>
      <c r="L89" s="242">
        <v>1.59</v>
      </c>
      <c r="M89" s="242">
        <v>2.29</v>
      </c>
      <c r="N89" s="242">
        <v>2.98</v>
      </c>
    </row>
    <row r="90" spans="2:14">
      <c r="B90" s="241">
        <v>6.8</v>
      </c>
      <c r="C90" s="242"/>
      <c r="D90" s="242"/>
      <c r="E90" s="242">
        <v>0.28999999999999998</v>
      </c>
      <c r="F90" s="242">
        <v>0.38</v>
      </c>
      <c r="G90" s="242">
        <v>0.48</v>
      </c>
      <c r="H90" s="242">
        <v>0.62</v>
      </c>
      <c r="I90" s="242">
        <v>0.64</v>
      </c>
      <c r="J90" s="242">
        <v>0.83</v>
      </c>
      <c r="K90" s="242">
        <v>1.2</v>
      </c>
      <c r="L90" s="242">
        <v>1.56</v>
      </c>
      <c r="M90" s="242">
        <v>2.25</v>
      </c>
      <c r="N90" s="242">
        <v>2.93</v>
      </c>
    </row>
    <row r="91" spans="2:14">
      <c r="B91" s="241">
        <v>7</v>
      </c>
      <c r="C91" s="242"/>
      <c r="D91" s="242"/>
      <c r="E91" s="242">
        <v>0.28999999999999998</v>
      </c>
      <c r="F91" s="242">
        <v>0.38</v>
      </c>
      <c r="G91" s="242">
        <v>0.47</v>
      </c>
      <c r="H91" s="242">
        <v>0.61</v>
      </c>
      <c r="I91" s="242">
        <v>0.63</v>
      </c>
      <c r="J91" s="242">
        <v>0.82</v>
      </c>
      <c r="K91" s="242">
        <v>1.17</v>
      </c>
      <c r="L91" s="242">
        <v>1.52</v>
      </c>
      <c r="M91" s="242">
        <v>2.2200000000000002</v>
      </c>
      <c r="N91" s="242">
        <v>2.89</v>
      </c>
    </row>
    <row r="92" spans="2:14">
      <c r="B92" s="241">
        <v>7.2</v>
      </c>
      <c r="C92" s="242"/>
      <c r="D92" s="242"/>
      <c r="E92" s="242"/>
      <c r="F92" s="242"/>
      <c r="G92" s="242">
        <v>0.47</v>
      </c>
      <c r="H92" s="242">
        <v>0.61</v>
      </c>
      <c r="I92" s="242">
        <v>0.61</v>
      </c>
      <c r="J92" s="242">
        <v>0.79</v>
      </c>
      <c r="K92" s="242">
        <v>1.1499999999999999</v>
      </c>
      <c r="L92" s="242">
        <v>1.5</v>
      </c>
      <c r="M92" s="242">
        <v>2.1800000000000002</v>
      </c>
      <c r="N92" s="242">
        <v>2.83</v>
      </c>
    </row>
    <row r="93" spans="2:14">
      <c r="B93" s="241">
        <v>7.4</v>
      </c>
      <c r="C93" s="242"/>
      <c r="D93" s="242"/>
      <c r="E93" s="242"/>
      <c r="F93" s="242"/>
      <c r="G93" s="242">
        <v>0.46</v>
      </c>
      <c r="H93" s="242">
        <v>0.6</v>
      </c>
      <c r="I93" s="242">
        <v>0.6</v>
      </c>
      <c r="J93" s="242">
        <v>0.78</v>
      </c>
      <c r="K93" s="242">
        <v>1.1200000000000001</v>
      </c>
      <c r="L93" s="242">
        <v>1.47</v>
      </c>
      <c r="M93" s="242">
        <v>2.15</v>
      </c>
      <c r="N93" s="242">
        <v>2.8</v>
      </c>
    </row>
    <row r="94" spans="2:14">
      <c r="B94" s="241">
        <v>7.6</v>
      </c>
      <c r="C94" s="242"/>
      <c r="D94" s="242"/>
      <c r="E94" s="242"/>
      <c r="F94" s="242"/>
      <c r="G94" s="242">
        <v>0.45</v>
      </c>
      <c r="H94" s="242">
        <v>0.59</v>
      </c>
      <c r="I94" s="242">
        <v>0.57999999999999996</v>
      </c>
      <c r="J94" s="242">
        <v>0.75</v>
      </c>
      <c r="K94" s="242">
        <v>1.1000000000000001</v>
      </c>
      <c r="L94" s="242">
        <v>1.43</v>
      </c>
      <c r="M94" s="242">
        <v>2.13</v>
      </c>
      <c r="N94" s="242">
        <v>2.77</v>
      </c>
    </row>
    <row r="95" spans="2:14">
      <c r="B95" s="241">
        <v>7.8</v>
      </c>
      <c r="C95" s="242"/>
      <c r="D95" s="242"/>
      <c r="E95" s="242"/>
      <c r="F95" s="242"/>
      <c r="G95" s="242">
        <v>0.44</v>
      </c>
      <c r="H95" s="242">
        <v>0.56999999999999995</v>
      </c>
      <c r="I95" s="242">
        <v>0.56999999999999995</v>
      </c>
      <c r="J95" s="242">
        <v>0.74</v>
      </c>
      <c r="K95" s="242">
        <v>1.0900000000000001</v>
      </c>
      <c r="L95" s="242">
        <v>1.42</v>
      </c>
      <c r="M95" s="242">
        <v>2.1</v>
      </c>
      <c r="N95" s="242">
        <v>2.73</v>
      </c>
    </row>
    <row r="96" spans="2:14">
      <c r="B96" s="241">
        <v>8</v>
      </c>
      <c r="C96" s="242"/>
      <c r="D96" s="242"/>
      <c r="E96" s="242"/>
      <c r="F96" s="242"/>
      <c r="G96" s="242">
        <v>0.43</v>
      </c>
      <c r="H96" s="242">
        <v>0.56000000000000005</v>
      </c>
      <c r="I96" s="242">
        <v>0.55000000000000004</v>
      </c>
      <c r="J96" s="242">
        <v>0.72</v>
      </c>
      <c r="K96" s="242">
        <v>1.07</v>
      </c>
      <c r="L96" s="242">
        <v>1.39</v>
      </c>
      <c r="M96" s="242">
        <v>2.0699999999999998</v>
      </c>
      <c r="N96" s="242">
        <v>2.69</v>
      </c>
    </row>
    <row r="97" spans="2:14">
      <c r="B97" s="241">
        <v>8.1999999999999993</v>
      </c>
      <c r="C97" s="242"/>
      <c r="D97" s="242"/>
      <c r="E97" s="242"/>
      <c r="F97" s="242"/>
      <c r="G97" s="242">
        <v>0.43</v>
      </c>
      <c r="H97" s="242">
        <v>0.56000000000000005</v>
      </c>
      <c r="I97" s="242">
        <v>0.54</v>
      </c>
      <c r="J97" s="242">
        <v>0.7</v>
      </c>
      <c r="K97" s="242">
        <v>1.05</v>
      </c>
      <c r="L97" s="242">
        <v>1.37</v>
      </c>
      <c r="M97" s="242">
        <v>2.04</v>
      </c>
      <c r="N97" s="242">
        <v>2.65</v>
      </c>
    </row>
    <row r="98" spans="2:14">
      <c r="B98" s="241">
        <v>8.4</v>
      </c>
      <c r="C98" s="242"/>
      <c r="D98" s="242"/>
      <c r="E98" s="242"/>
      <c r="F98" s="242"/>
      <c r="G98" s="242">
        <v>0.42</v>
      </c>
      <c r="H98" s="242">
        <v>0.55000000000000004</v>
      </c>
      <c r="I98" s="242">
        <v>0.53</v>
      </c>
      <c r="J98" s="242">
        <v>0.69</v>
      </c>
      <c r="K98" s="242">
        <v>1.03</v>
      </c>
      <c r="L98" s="242">
        <v>1.34</v>
      </c>
      <c r="M98" s="242">
        <v>2.0099999999999998</v>
      </c>
      <c r="N98" s="242">
        <v>2.61</v>
      </c>
    </row>
    <row r="99" spans="2:14">
      <c r="B99" s="241">
        <v>8.6</v>
      </c>
      <c r="C99" s="242"/>
      <c r="D99" s="242"/>
      <c r="E99" s="242"/>
      <c r="F99" s="242"/>
      <c r="G99" s="242">
        <v>0.41</v>
      </c>
      <c r="H99" s="242">
        <v>0.53</v>
      </c>
      <c r="I99" s="242">
        <v>0.52</v>
      </c>
      <c r="J99" s="242">
        <v>0.68</v>
      </c>
      <c r="K99" s="242">
        <v>1.01</v>
      </c>
      <c r="L99" s="242">
        <v>1.31</v>
      </c>
      <c r="M99" s="242">
        <v>1.99</v>
      </c>
      <c r="N99" s="242">
        <v>2.59</v>
      </c>
    </row>
    <row r="100" spans="2:14">
      <c r="B100" s="241">
        <v>8.8000000000000007</v>
      </c>
      <c r="C100" s="242"/>
      <c r="D100" s="242"/>
      <c r="E100" s="242"/>
      <c r="F100" s="242"/>
      <c r="G100" s="242">
        <v>0.41</v>
      </c>
      <c r="H100" s="242">
        <v>0.53</v>
      </c>
      <c r="I100" s="242">
        <v>0.51</v>
      </c>
      <c r="J100" s="242">
        <v>0.66</v>
      </c>
      <c r="K100" s="242">
        <v>1</v>
      </c>
      <c r="L100" s="242">
        <v>1.3</v>
      </c>
      <c r="M100" s="242">
        <v>1.97</v>
      </c>
      <c r="N100" s="242">
        <v>2.56</v>
      </c>
    </row>
    <row r="101" spans="2:14">
      <c r="B101" s="241">
        <v>9</v>
      </c>
      <c r="C101" s="242"/>
      <c r="D101" s="242"/>
      <c r="E101" s="242"/>
      <c r="F101" s="242"/>
      <c r="G101" s="242">
        <v>0.4</v>
      </c>
      <c r="H101" s="242">
        <v>0.52</v>
      </c>
      <c r="I101" s="242">
        <v>0.5</v>
      </c>
      <c r="J101" s="242">
        <v>0.65</v>
      </c>
      <c r="K101" s="242">
        <v>0.98</v>
      </c>
      <c r="L101" s="242">
        <v>1.27</v>
      </c>
      <c r="M101" s="242">
        <v>1.94</v>
      </c>
      <c r="N101" s="242">
        <v>2.52</v>
      </c>
    </row>
    <row r="102" spans="2:14">
      <c r="B102" s="241">
        <v>9.1999999999999993</v>
      </c>
      <c r="C102" s="242"/>
      <c r="D102" s="242"/>
      <c r="E102" s="242"/>
      <c r="F102" s="242"/>
      <c r="G102" s="242">
        <v>0.39</v>
      </c>
      <c r="H102" s="242">
        <v>0.51</v>
      </c>
      <c r="I102" s="242">
        <v>0.49</v>
      </c>
      <c r="J102" s="242">
        <v>0.64</v>
      </c>
      <c r="K102" s="242">
        <v>0.96</v>
      </c>
      <c r="L102" s="242">
        <v>1.25</v>
      </c>
      <c r="M102" s="242">
        <v>1.92</v>
      </c>
      <c r="N102" s="242">
        <v>2.5</v>
      </c>
    </row>
    <row r="103" spans="2:14">
      <c r="B103" s="241">
        <v>9.4</v>
      </c>
      <c r="C103" s="242"/>
      <c r="D103" s="242"/>
      <c r="E103" s="242"/>
      <c r="F103" s="242"/>
      <c r="G103" s="242">
        <v>0.39</v>
      </c>
      <c r="H103" s="242">
        <v>0.51</v>
      </c>
      <c r="I103" s="242">
        <v>0.48</v>
      </c>
      <c r="J103" s="242">
        <v>0.62</v>
      </c>
      <c r="K103" s="242">
        <v>0.95</v>
      </c>
      <c r="L103" s="242">
        <v>1.24</v>
      </c>
      <c r="M103" s="242">
        <v>1.9</v>
      </c>
      <c r="N103" s="242">
        <v>2.4700000000000002</v>
      </c>
    </row>
    <row r="104" spans="2:14">
      <c r="B104" s="241">
        <v>9.6</v>
      </c>
      <c r="C104" s="242"/>
      <c r="D104" s="242"/>
      <c r="E104" s="242"/>
      <c r="F104" s="242"/>
      <c r="G104" s="242">
        <v>0.38</v>
      </c>
      <c r="H104" s="242">
        <v>0.49</v>
      </c>
      <c r="I104" s="242">
        <v>0.47</v>
      </c>
      <c r="J104" s="242">
        <v>0.61</v>
      </c>
      <c r="K104" s="242">
        <v>0.94</v>
      </c>
      <c r="L104" s="242">
        <v>1.22</v>
      </c>
      <c r="M104" s="242">
        <v>1.88</v>
      </c>
      <c r="N104" s="242">
        <v>2.44</v>
      </c>
    </row>
    <row r="105" spans="2:14">
      <c r="B105" s="241">
        <v>9.8000000000000007</v>
      </c>
      <c r="C105" s="242"/>
      <c r="D105" s="242"/>
      <c r="E105" s="242"/>
      <c r="F105" s="242"/>
      <c r="G105" s="242">
        <v>0.38</v>
      </c>
      <c r="H105" s="242">
        <v>0.49</v>
      </c>
      <c r="I105" s="242">
        <v>0.47</v>
      </c>
      <c r="J105" s="242">
        <v>0.61</v>
      </c>
      <c r="K105" s="242">
        <v>0.92</v>
      </c>
      <c r="L105" s="242">
        <v>1.2</v>
      </c>
      <c r="M105" s="242">
        <v>1.86</v>
      </c>
      <c r="N105" s="242">
        <v>2.42</v>
      </c>
    </row>
    <row r="106" spans="2:14">
      <c r="B106" s="241">
        <v>10</v>
      </c>
      <c r="C106" s="242"/>
      <c r="D106" s="242"/>
      <c r="E106" s="242"/>
      <c r="F106" s="242"/>
      <c r="G106" s="242">
        <v>0.37</v>
      </c>
      <c r="H106" s="242">
        <v>0.48</v>
      </c>
      <c r="I106" s="242">
        <v>0.46</v>
      </c>
      <c r="J106" s="242">
        <v>0.6</v>
      </c>
      <c r="K106" s="242">
        <v>0.91</v>
      </c>
      <c r="L106" s="242">
        <v>1.18</v>
      </c>
      <c r="M106" s="242">
        <v>1.84</v>
      </c>
      <c r="N106" s="242">
        <v>2.39</v>
      </c>
    </row>
    <row r="107" spans="2:14">
      <c r="B107" s="241">
        <v>10.199999999999999</v>
      </c>
      <c r="C107" s="242"/>
      <c r="D107" s="242"/>
      <c r="E107" s="242"/>
      <c r="F107" s="242"/>
      <c r="G107" s="242">
        <v>0.37</v>
      </c>
      <c r="H107" s="242">
        <v>0.48</v>
      </c>
      <c r="I107" s="242">
        <v>0.45</v>
      </c>
      <c r="J107" s="242">
        <v>0.59</v>
      </c>
      <c r="K107" s="242">
        <v>0.9</v>
      </c>
      <c r="L107" s="242">
        <v>1.17</v>
      </c>
      <c r="M107" s="242">
        <v>1.82</v>
      </c>
      <c r="N107" s="242">
        <v>2.37</v>
      </c>
    </row>
    <row r="108" spans="2:14">
      <c r="B108" s="241">
        <v>10.4</v>
      </c>
      <c r="C108" s="242"/>
      <c r="D108" s="242"/>
      <c r="E108" s="242"/>
      <c r="F108" s="242"/>
      <c r="G108" s="242">
        <v>0.36</v>
      </c>
      <c r="H108" s="242">
        <v>0.47</v>
      </c>
      <c r="I108" s="242">
        <v>0.44</v>
      </c>
      <c r="J108" s="242">
        <v>0.56999999999999995</v>
      </c>
      <c r="K108" s="242">
        <v>0.89</v>
      </c>
      <c r="L108" s="242">
        <v>1.1599999999999999</v>
      </c>
      <c r="M108" s="242">
        <v>1.8</v>
      </c>
      <c r="N108" s="242">
        <v>2.34</v>
      </c>
    </row>
    <row r="109" spans="2:14">
      <c r="B109" s="241">
        <v>10.6</v>
      </c>
      <c r="C109" s="242"/>
      <c r="D109" s="242"/>
      <c r="E109" s="242"/>
      <c r="F109" s="242"/>
      <c r="G109" s="242">
        <v>0.36</v>
      </c>
      <c r="H109" s="242">
        <v>0.47</v>
      </c>
      <c r="I109" s="242">
        <v>0.43</v>
      </c>
      <c r="J109" s="242">
        <v>0.56000000000000005</v>
      </c>
      <c r="K109" s="242">
        <v>0.88</v>
      </c>
      <c r="L109" s="242">
        <v>1.1399999999999999</v>
      </c>
      <c r="M109" s="242">
        <v>1.78</v>
      </c>
      <c r="N109" s="242">
        <v>2.31</v>
      </c>
    </row>
    <row r="110" spans="2:14">
      <c r="B110" s="241">
        <v>10.8</v>
      </c>
      <c r="C110" s="242"/>
      <c r="D110" s="242"/>
      <c r="E110" s="242"/>
      <c r="F110" s="242"/>
      <c r="G110" s="242">
        <v>0.35</v>
      </c>
      <c r="H110" s="242">
        <v>0.46</v>
      </c>
      <c r="I110" s="242">
        <v>0.42</v>
      </c>
      <c r="J110" s="242">
        <v>0.55000000000000004</v>
      </c>
      <c r="K110" s="242">
        <v>0.87</v>
      </c>
      <c r="L110" s="242">
        <v>1.1299999999999999</v>
      </c>
      <c r="M110" s="242">
        <v>1.76</v>
      </c>
      <c r="N110" s="242">
        <v>2.29</v>
      </c>
    </row>
    <row r="111" spans="2:14">
      <c r="B111" s="241">
        <v>11</v>
      </c>
      <c r="C111" s="242"/>
      <c r="D111" s="242"/>
      <c r="E111" s="242"/>
      <c r="F111" s="242"/>
      <c r="G111" s="242">
        <v>0.35</v>
      </c>
      <c r="H111" s="242">
        <v>0.46</v>
      </c>
      <c r="I111" s="242">
        <v>0.42</v>
      </c>
      <c r="J111" s="242">
        <v>0.55000000000000004</v>
      </c>
      <c r="K111" s="242">
        <v>0.86</v>
      </c>
      <c r="L111" s="242">
        <v>1.1200000000000001</v>
      </c>
      <c r="M111" s="242">
        <v>1.75</v>
      </c>
      <c r="N111" s="242">
        <v>2.2799999999999998</v>
      </c>
    </row>
    <row r="112" spans="2:14">
      <c r="B112" s="241">
        <v>11.2</v>
      </c>
      <c r="C112" s="242"/>
      <c r="D112" s="242"/>
      <c r="E112" s="242"/>
      <c r="F112" s="242"/>
      <c r="G112" s="242">
        <v>0.35</v>
      </c>
      <c r="H112" s="242">
        <v>0.46</v>
      </c>
      <c r="I112" s="242">
        <v>0.41</v>
      </c>
      <c r="J112" s="242">
        <v>0.53</v>
      </c>
      <c r="K112" s="242">
        <v>0.84</v>
      </c>
      <c r="L112" s="242">
        <v>1.0900000000000001</v>
      </c>
      <c r="M112" s="242">
        <v>1.73</v>
      </c>
      <c r="N112" s="242">
        <v>2.25</v>
      </c>
    </row>
    <row r="113" spans="2:14">
      <c r="B113" s="241">
        <v>11.4</v>
      </c>
      <c r="C113" s="242"/>
      <c r="D113" s="242"/>
      <c r="E113" s="242"/>
      <c r="F113" s="242"/>
      <c r="G113" s="242">
        <v>0.34</v>
      </c>
      <c r="H113" s="242">
        <v>0.44</v>
      </c>
      <c r="I113" s="242">
        <v>0.41</v>
      </c>
      <c r="J113" s="242">
        <v>0.53</v>
      </c>
      <c r="K113" s="242">
        <v>0.83</v>
      </c>
      <c r="L113" s="242">
        <v>1.08</v>
      </c>
      <c r="M113" s="242">
        <v>1.71</v>
      </c>
      <c r="N113" s="242">
        <v>2.2200000000000002</v>
      </c>
    </row>
    <row r="114" spans="2:14">
      <c r="B114" s="241">
        <v>11.6</v>
      </c>
      <c r="C114" s="242"/>
      <c r="D114" s="242"/>
      <c r="E114" s="242"/>
      <c r="F114" s="242"/>
      <c r="G114" s="242">
        <v>0.34</v>
      </c>
      <c r="H114" s="242">
        <v>0.44</v>
      </c>
      <c r="I114" s="242">
        <v>0.4</v>
      </c>
      <c r="J114" s="242">
        <v>0.52</v>
      </c>
      <c r="K114" s="242">
        <v>0.82</v>
      </c>
      <c r="L114" s="242">
        <v>1.07</v>
      </c>
      <c r="M114" s="242">
        <v>1.69</v>
      </c>
      <c r="N114" s="242">
        <v>2.2000000000000002</v>
      </c>
    </row>
    <row r="115" spans="2:14">
      <c r="B115" s="241">
        <v>11.8</v>
      </c>
      <c r="C115" s="242"/>
      <c r="D115" s="242"/>
      <c r="E115" s="242"/>
      <c r="F115" s="242"/>
      <c r="G115" s="242">
        <v>0.33</v>
      </c>
      <c r="H115" s="242">
        <v>0.43</v>
      </c>
      <c r="I115" s="242">
        <v>0.4</v>
      </c>
      <c r="J115" s="242">
        <v>0.52</v>
      </c>
      <c r="K115" s="242">
        <v>0.81</v>
      </c>
      <c r="L115" s="242">
        <v>1.05</v>
      </c>
      <c r="M115" s="242">
        <v>1.67</v>
      </c>
      <c r="N115" s="242">
        <v>2.17</v>
      </c>
    </row>
    <row r="116" spans="2:14">
      <c r="B116" s="241">
        <v>12</v>
      </c>
      <c r="C116" s="242"/>
      <c r="D116" s="242"/>
      <c r="E116" s="242"/>
      <c r="F116" s="242"/>
      <c r="G116" s="242">
        <v>0.33</v>
      </c>
      <c r="H116" s="242">
        <v>0.43</v>
      </c>
      <c r="I116" s="242">
        <v>0.39</v>
      </c>
      <c r="J116" s="242">
        <v>0.51</v>
      </c>
      <c r="K116" s="242">
        <v>0.81</v>
      </c>
      <c r="L116" s="242">
        <v>1.05</v>
      </c>
      <c r="M116" s="242">
        <v>1.65</v>
      </c>
      <c r="N116" s="242">
        <v>2.15</v>
      </c>
    </row>
  </sheetData>
  <mergeCells count="30">
    <mergeCell ref="B3:E3"/>
    <mergeCell ref="M8:N8"/>
    <mergeCell ref="B6:N6"/>
    <mergeCell ref="B7:B9"/>
    <mergeCell ref="C7:D7"/>
    <mergeCell ref="E7:F7"/>
    <mergeCell ref="G7:H7"/>
    <mergeCell ref="I7:J7"/>
    <mergeCell ref="K7:L7"/>
    <mergeCell ref="M7:N7"/>
    <mergeCell ref="C8:D8"/>
    <mergeCell ref="E8:F8"/>
    <mergeCell ref="G8:H8"/>
    <mergeCell ref="I8:J8"/>
    <mergeCell ref="K8:L8"/>
    <mergeCell ref="B2:E2"/>
    <mergeCell ref="G64:H64"/>
    <mergeCell ref="I64:J64"/>
    <mergeCell ref="K64:L64"/>
    <mergeCell ref="M64:N64"/>
    <mergeCell ref="B62:N62"/>
    <mergeCell ref="B63:B65"/>
    <mergeCell ref="C63:D63"/>
    <mergeCell ref="E63:F63"/>
    <mergeCell ref="G63:H63"/>
    <mergeCell ref="I63:J63"/>
    <mergeCell ref="K63:L63"/>
    <mergeCell ref="M63:N63"/>
    <mergeCell ref="C64:D64"/>
    <mergeCell ref="E64:F64"/>
  </mergeCells>
  <hyperlinks>
    <hyperlink ref="B4" r:id="rId1"/>
  </hyperlinks>
  <pageMargins left="0.7" right="0.7" top="0.75" bottom="0.75" header="0.3" footer="0.3"/>
  <pageSetup paperSize="9" scale="45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5</vt:i4>
      </vt:variant>
    </vt:vector>
  </HeadingPairs>
  <TitlesOfParts>
    <vt:vector size="8" baseType="lpstr">
      <vt:lpstr>Прайс ЕЦП полный </vt:lpstr>
      <vt:lpstr>Прайс ЕЦП кратко</vt:lpstr>
      <vt:lpstr>Расход Metalax</vt:lpstr>
      <vt:lpstr>'Прайс ЕЦП кратко'!Заголовки_для_печати</vt:lpstr>
      <vt:lpstr>'Прайс ЕЦП полный '!Заголовки_для_печати</vt:lpstr>
      <vt:lpstr>'Прайс ЕЦП кратко'!Область_печати</vt:lpstr>
      <vt:lpstr>'Прайс ЕЦП полный '!Область_печати</vt:lpstr>
      <vt:lpstr>'Расход Metalax'!Область_печати</vt:lpstr>
    </vt:vector>
  </TitlesOfParts>
  <Company>nort-udm.ru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ushakova.ai</dc:creator>
  <cp:lastModifiedBy>Alexander</cp:lastModifiedBy>
  <cp:lastPrinted>2020-04-02T05:28:12Z</cp:lastPrinted>
  <dcterms:created xsi:type="dcterms:W3CDTF">2014-12-17T12:14:37Z</dcterms:created>
  <dcterms:modified xsi:type="dcterms:W3CDTF">2020-04-09T18:53:06Z</dcterms:modified>
</cp:coreProperties>
</file>